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santi\OneDrive\Documentos\OPAC 2022\"/>
    </mc:Choice>
  </mc:AlternateContent>
  <xr:revisionPtr revIDLastSave="0" documentId="13_ncr:1_{3D11ACDB-4B55-426B-9BCC-3B3018D453E0}" xr6:coauthVersionLast="47" xr6:coauthVersionMax="47" xr10:uidLastSave="{00000000-0000-0000-0000-000000000000}"/>
  <workbookProtection workbookAlgorithmName="SHA-512" workbookHashValue="kpm+SJbbeEWYR7MUjP0kozkASEHI3YP8G4KS8z90hVXJIobJn3NyiaN9ByEgqHLGwZ2O7cB+n9BYq1cpL0aWEQ==" workbookSaltValue="aovgEk1vRUAcLifhBiTxOA==" workbookSpinCount="100000" lockStructure="1"/>
  <bookViews>
    <workbookView xWindow="-120" yWindow="-120" windowWidth="20730" windowHeight="11160" tabRatio="56" xr2:uid="{00000000-000D-0000-FFFF-FFFF00000000}"/>
  </bookViews>
  <sheets>
    <sheet name="Menú" sheetId="1" r:id="rId1"/>
    <sheet name="SGC" sheetId="20" r:id="rId2"/>
    <sheet name="Eje de Corrupción" sheetId="35" r:id="rId3"/>
    <sheet name="Datos SGC" sheetId="26" state="hidden" r:id="rId4"/>
    <sheet name="SGA" sheetId="33" r:id="rId5"/>
    <sheet name="Datos SGA" sheetId="32" state="hidden" r:id="rId6"/>
    <sheet name="SGSST" sheetId="19" r:id="rId7"/>
    <sheet name="SGSI" sheetId="21" r:id="rId8"/>
    <sheet name="Clasificación del Riesgo" sheetId="14" r:id="rId9"/>
    <sheet name="Probabilidad e Impacto" sheetId="27" r:id="rId10"/>
    <sheet name="Estructura del Control" sheetId="24" r:id="rId11"/>
    <sheet name="Calificación Probabilidad" sheetId="29" r:id="rId12"/>
    <sheet name="Estructura del Control C" sheetId="30" r:id="rId13"/>
    <sheet name="Datos" sheetId="15" state="hidden" r:id="rId14"/>
  </sheets>
  <externalReferences>
    <externalReference r:id="rId15"/>
    <externalReference r:id="rId16"/>
  </externalReferences>
  <definedNames>
    <definedName name="Biológico" localSheetId="5">'Datos SGA'!#REF!</definedName>
    <definedName name="Biomecánicos" localSheetId="5">'Datos SGA'!#REF!</definedName>
    <definedName name="CINCO" localSheetId="4">'[1]Datos SGC'!$C$38:$D$39</definedName>
    <definedName name="Condiciones_de_Seguridad" localSheetId="5">'Datos SGA'!#REF!</definedName>
    <definedName name="CUATRO" localSheetId="4">'[1]Datos SGC'!$C$35:$D$37</definedName>
    <definedName name="DOS" localSheetId="4">'[1]Datos SGC'!$C$31:$D$32</definedName>
    <definedName name="Factores_Humanos" localSheetId="5">'Datos SGA'!#REF!</definedName>
    <definedName name="Fenómenos_Naturales" localSheetId="5">'Datos SGA'!#REF!</definedName>
    <definedName name="Físico" localSheetId="5">'Datos SGA'!#REF!</definedName>
    <definedName name="IMPACTO" localSheetId="4">'[1]Datos SGC'!$J$3:$N$3</definedName>
    <definedName name="MCALOR" localSheetId="4">'[1]Datos SGC'!$J$4:$N$8</definedName>
    <definedName name="PROBABILIDAD" localSheetId="4">'[1]Datos SGC'!$I$4:$I$8</definedName>
    <definedName name="Psicosocial" localSheetId="5">'Datos SGA'!#REF!</definedName>
    <definedName name="Químico" localSheetId="5">'Datos SGA'!#REF!</definedName>
    <definedName name="SEIS" localSheetId="4">'[1]Datos SGC'!$C$40:$D$41</definedName>
    <definedName name="SIETE" localSheetId="4">'[1]Datos SGC'!$C$42:$D$44</definedName>
    <definedName name="TRES" localSheetId="4">'[1]Datos SGC'!$C$33:$D$34</definedName>
    <definedName name="UNO" localSheetId="4">'[1]Datos SGC'!$C$29:$D$30</definedName>
  </definedNames>
  <calcPr calcId="191029"/>
</workbook>
</file>

<file path=xl/calcChain.xml><?xml version="1.0" encoding="utf-8"?>
<calcChain xmlns="http://schemas.openxmlformats.org/spreadsheetml/2006/main">
  <c r="Z63" i="35" l="1"/>
  <c r="Y63" i="35" s="1"/>
  <c r="X63" i="35"/>
  <c r="W63" i="35"/>
  <c r="S63" i="35"/>
  <c r="Z62" i="35"/>
  <c r="Y62" i="35"/>
  <c r="X62" i="35"/>
  <c r="W62" i="35" s="1"/>
  <c r="S62" i="35"/>
  <c r="Z61" i="35"/>
  <c r="Y61" i="35"/>
  <c r="X61" i="35"/>
  <c r="W61" i="35"/>
  <c r="AA61" i="35" s="1"/>
  <c r="S61" i="35"/>
  <c r="Z60" i="35"/>
  <c r="Y60" i="35"/>
  <c r="X60" i="35"/>
  <c r="W60" i="35" s="1"/>
  <c r="AA60" i="35" s="1"/>
  <c r="S60" i="35"/>
  <c r="Z59" i="35"/>
  <c r="Y59" i="35" s="1"/>
  <c r="X59" i="35"/>
  <c r="W59" i="35" s="1"/>
  <c r="S59" i="35"/>
  <c r="Z58" i="35"/>
  <c r="Y58" i="35"/>
  <c r="X58" i="35"/>
  <c r="W58" i="35" s="1"/>
  <c r="S58" i="35"/>
  <c r="Z57" i="35"/>
  <c r="Y57" i="35"/>
  <c r="X57" i="35"/>
  <c r="W57" i="35"/>
  <c r="S57" i="35"/>
  <c r="N57" i="35"/>
  <c r="M57" i="35"/>
  <c r="Z56" i="35"/>
  <c r="Y56" i="35"/>
  <c r="X56" i="35"/>
  <c r="W56" i="35"/>
  <c r="AA56" i="35" s="1"/>
  <c r="S56" i="35"/>
  <c r="Z55" i="35"/>
  <c r="Y55" i="35"/>
  <c r="X55" i="35"/>
  <c r="W55" i="35"/>
  <c r="AA55" i="35" s="1"/>
  <c r="S55" i="35"/>
  <c r="Z54" i="35"/>
  <c r="Y54" i="35"/>
  <c r="X54" i="35"/>
  <c r="W54" i="35"/>
  <c r="AA54" i="35" s="1"/>
  <c r="S54" i="35"/>
  <c r="Z53" i="35"/>
  <c r="Y53" i="35"/>
  <c r="X53" i="35"/>
  <c r="W53" i="35"/>
  <c r="AA53" i="35" s="1"/>
  <c r="S53" i="35"/>
  <c r="Z52" i="35"/>
  <c r="Y52" i="35"/>
  <c r="X52" i="35"/>
  <c r="W52" i="35"/>
  <c r="AA52" i="35" s="1"/>
  <c r="S52" i="35"/>
  <c r="Z51" i="35"/>
  <c r="Y51" i="35"/>
  <c r="X51" i="35"/>
  <c r="W51" i="35"/>
  <c r="AA51" i="35" s="1"/>
  <c r="S51" i="35"/>
  <c r="AB50" i="35"/>
  <c r="Z50" i="35"/>
  <c r="Y50" i="35"/>
  <c r="X50" i="35"/>
  <c r="W50" i="35"/>
  <c r="AA50" i="35" s="1"/>
  <c r="S50" i="35"/>
  <c r="N50" i="35"/>
  <c r="M50" i="35"/>
  <c r="Z49" i="35"/>
  <c r="Y49" i="35" s="1"/>
  <c r="X49" i="35"/>
  <c r="W49" i="35"/>
  <c r="S49" i="35"/>
  <c r="Z48" i="35"/>
  <c r="Y48" i="35" s="1"/>
  <c r="X48" i="35"/>
  <c r="W48" i="35"/>
  <c r="S48" i="35"/>
  <c r="Z47" i="35"/>
  <c r="Y47" i="35" s="1"/>
  <c r="X47" i="35"/>
  <c r="W47" i="35"/>
  <c r="AA47" i="35" s="1"/>
  <c r="S47" i="35"/>
  <c r="Z46" i="35"/>
  <c r="Y46" i="35" s="1"/>
  <c r="X46" i="35"/>
  <c r="W46" i="35"/>
  <c r="S46" i="35"/>
  <c r="Z45" i="35"/>
  <c r="Y45" i="35" s="1"/>
  <c r="X45" i="35"/>
  <c r="W45" i="35"/>
  <c r="S45" i="35"/>
  <c r="Z44" i="35"/>
  <c r="Y44" i="35" s="1"/>
  <c r="X44" i="35"/>
  <c r="W44" i="35"/>
  <c r="AA44" i="35" s="1"/>
  <c r="S44" i="35"/>
  <c r="AA43" i="35"/>
  <c r="Z43" i="35"/>
  <c r="Y43" i="35"/>
  <c r="X43" i="35"/>
  <c r="W43" i="35"/>
  <c r="S43" i="35"/>
  <c r="N43" i="35"/>
  <c r="AB43" i="35" s="1"/>
  <c r="M43" i="35"/>
  <c r="AA42" i="35"/>
  <c r="Z42" i="35"/>
  <c r="Y42" i="35"/>
  <c r="X42" i="35"/>
  <c r="W42" i="35"/>
  <c r="S42" i="35"/>
  <c r="AA41" i="35"/>
  <c r="Z41" i="35"/>
  <c r="Y41" i="35"/>
  <c r="X41" i="35"/>
  <c r="W41" i="35"/>
  <c r="S41" i="35"/>
  <c r="AA40" i="35"/>
  <c r="Z40" i="35"/>
  <c r="Y40" i="35"/>
  <c r="X40" i="35"/>
  <c r="W40" i="35"/>
  <c r="S40" i="35"/>
  <c r="AA39" i="35"/>
  <c r="Z39" i="35"/>
  <c r="Y39" i="35"/>
  <c r="X39" i="35"/>
  <c r="W39" i="35"/>
  <c r="S39" i="35"/>
  <c r="AA38" i="35"/>
  <c r="Z38" i="35"/>
  <c r="Y38" i="35"/>
  <c r="X38" i="35"/>
  <c r="W38" i="35"/>
  <c r="S38" i="35"/>
  <c r="AA37" i="35"/>
  <c r="Z37" i="35"/>
  <c r="Y37" i="35"/>
  <c r="X37" i="35"/>
  <c r="W37" i="35"/>
  <c r="S37" i="35"/>
  <c r="AB36" i="35"/>
  <c r="Z36" i="35"/>
  <c r="Y36" i="35"/>
  <c r="X36" i="35"/>
  <c r="W36" i="35"/>
  <c r="AA36" i="35" s="1"/>
  <c r="S36" i="35"/>
  <c r="N36" i="35"/>
  <c r="M36" i="35"/>
  <c r="Z35" i="35"/>
  <c r="Y35" i="35" s="1"/>
  <c r="X35" i="35"/>
  <c r="W35" i="35" s="1"/>
  <c r="S35" i="35"/>
  <c r="Z34" i="35"/>
  <c r="Y34" i="35" s="1"/>
  <c r="X34" i="35"/>
  <c r="W34" i="35" s="1"/>
  <c r="S34" i="35"/>
  <c r="Z33" i="35"/>
  <c r="Y33" i="35" s="1"/>
  <c r="X33" i="35"/>
  <c r="W33" i="35" s="1"/>
  <c r="S33" i="35"/>
  <c r="Z32" i="35"/>
  <c r="Y32" i="35" s="1"/>
  <c r="X32" i="35"/>
  <c r="W32" i="35" s="1"/>
  <c r="S32" i="35"/>
  <c r="Z31" i="35"/>
  <c r="Y31" i="35" s="1"/>
  <c r="X31" i="35"/>
  <c r="W31" i="35" s="1"/>
  <c r="S31" i="35"/>
  <c r="Z30" i="35"/>
  <c r="Y30" i="35" s="1"/>
  <c r="S30" i="35"/>
  <c r="X30" i="35" s="1"/>
  <c r="W30" i="35" s="1"/>
  <c r="Z29" i="35"/>
  <c r="Y29" i="35" s="1"/>
  <c r="X29" i="35"/>
  <c r="W29" i="35" s="1"/>
  <c r="S29" i="35"/>
  <c r="M29" i="35"/>
  <c r="Z28" i="35"/>
  <c r="Y28" i="35"/>
  <c r="X28" i="35"/>
  <c r="W28" i="35"/>
  <c r="AA28" i="35" s="1"/>
  <c r="S28" i="35"/>
  <c r="Z27" i="35"/>
  <c r="Y27" i="35"/>
  <c r="X27" i="35"/>
  <c r="W27" i="35"/>
  <c r="AA27" i="35" s="1"/>
  <c r="S27" i="35"/>
  <c r="Z26" i="35"/>
  <c r="Y26" i="35"/>
  <c r="X26" i="35"/>
  <c r="W26" i="35"/>
  <c r="AA26" i="35" s="1"/>
  <c r="S26" i="35"/>
  <c r="Z25" i="35"/>
  <c r="Y25" i="35"/>
  <c r="X25" i="35"/>
  <c r="W25" i="35"/>
  <c r="AA25" i="35" s="1"/>
  <c r="S25" i="35"/>
  <c r="Z24" i="35"/>
  <c r="Y24" i="35"/>
  <c r="X24" i="35"/>
  <c r="W24" i="35"/>
  <c r="AA24" i="35" s="1"/>
  <c r="S24" i="35"/>
  <c r="Z23" i="35"/>
  <c r="Y23" i="35"/>
  <c r="X23" i="35"/>
  <c r="W23" i="35"/>
  <c r="AA23" i="35" s="1"/>
  <c r="S23" i="35"/>
  <c r="Z22" i="35"/>
  <c r="Y22" i="35" s="1"/>
  <c r="X22" i="35"/>
  <c r="W22" i="35"/>
  <c r="S22" i="35"/>
  <c r="N22" i="35"/>
  <c r="AB22" i="35" s="1"/>
  <c r="M22" i="35"/>
  <c r="D9" i="35"/>
  <c r="D9" i="20"/>
  <c r="S15" i="35"/>
  <c r="Z18" i="35"/>
  <c r="Z19" i="35"/>
  <c r="Y19" i="35" s="1"/>
  <c r="Z20" i="35"/>
  <c r="Y20" i="35" s="1"/>
  <c r="Z21" i="35"/>
  <c r="Y21" i="35" s="1"/>
  <c r="Z17" i="35"/>
  <c r="J57" i="35"/>
  <c r="K57" i="35" s="1"/>
  <c r="J50" i="35"/>
  <c r="K50" i="35" s="1"/>
  <c r="J43" i="35"/>
  <c r="J36" i="35"/>
  <c r="J29" i="35"/>
  <c r="N29" i="35" s="1"/>
  <c r="K22" i="35"/>
  <c r="J22" i="35"/>
  <c r="X21" i="35"/>
  <c r="W21" i="35" s="1"/>
  <c r="S21" i="35"/>
  <c r="X20" i="35"/>
  <c r="W20" i="35" s="1"/>
  <c r="S20" i="35"/>
  <c r="S19" i="35"/>
  <c r="X19" i="35" s="1"/>
  <c r="W19" i="35" s="1"/>
  <c r="X18" i="35"/>
  <c r="W18" i="35" s="1"/>
  <c r="S18" i="35"/>
  <c r="S17" i="35"/>
  <c r="S16" i="35"/>
  <c r="M15" i="35"/>
  <c r="Z15" i="35" s="1"/>
  <c r="Y15" i="35" s="1"/>
  <c r="J15" i="35"/>
  <c r="N15" i="35" s="1"/>
  <c r="AA58" i="20"/>
  <c r="Z58" i="20" s="1"/>
  <c r="AA44" i="20"/>
  <c r="Z44" i="20" s="1"/>
  <c r="AA37" i="20"/>
  <c r="Z37" i="20" s="1"/>
  <c r="AA30" i="20"/>
  <c r="AA23" i="20"/>
  <c r="Z23" i="20" s="1"/>
  <c r="Y25" i="20"/>
  <c r="AA63" i="20"/>
  <c r="Z63" i="20" s="1"/>
  <c r="Y63" i="20"/>
  <c r="X63" i="20" s="1"/>
  <c r="T63" i="20"/>
  <c r="AA62" i="20"/>
  <c r="Z62" i="20" s="1"/>
  <c r="Y62" i="20"/>
  <c r="X62" i="20" s="1"/>
  <c r="T62" i="20"/>
  <c r="AA61" i="20"/>
  <c r="Z61" i="20" s="1"/>
  <c r="Y61" i="20"/>
  <c r="X61" i="20" s="1"/>
  <c r="T61" i="20"/>
  <c r="AA60" i="20"/>
  <c r="Z60" i="20" s="1"/>
  <c r="Y60" i="20"/>
  <c r="X60" i="20" s="1"/>
  <c r="T60" i="20"/>
  <c r="AA59" i="20"/>
  <c r="Z59" i="20" s="1"/>
  <c r="Y59" i="20"/>
  <c r="X59" i="20" s="1"/>
  <c r="T59" i="20"/>
  <c r="Y58" i="20"/>
  <c r="X58" i="20" s="1"/>
  <c r="T58" i="20"/>
  <c r="AA57" i="20"/>
  <c r="Z57" i="20" s="1"/>
  <c r="Y57" i="20"/>
  <c r="X57" i="20" s="1"/>
  <c r="T57" i="20"/>
  <c r="N57" i="20"/>
  <c r="K57" i="20"/>
  <c r="O57" i="20" s="1"/>
  <c r="AC57" i="20" s="1"/>
  <c r="AA56" i="20"/>
  <c r="Z56" i="20" s="1"/>
  <c r="Y56" i="20"/>
  <c r="X56" i="20" s="1"/>
  <c r="T56" i="20"/>
  <c r="Y55" i="20"/>
  <c r="X55" i="20" s="1"/>
  <c r="T55" i="20"/>
  <c r="AA55" i="20" s="1"/>
  <c r="Z55" i="20" s="1"/>
  <c r="Y54" i="20"/>
  <c r="X54" i="20" s="1"/>
  <c r="T54" i="20"/>
  <c r="AA54" i="20" s="1"/>
  <c r="Z54" i="20" s="1"/>
  <c r="Y53" i="20"/>
  <c r="X53" i="20" s="1"/>
  <c r="T53" i="20"/>
  <c r="AA53" i="20" s="1"/>
  <c r="Z53" i="20" s="1"/>
  <c r="T52" i="20"/>
  <c r="T51" i="20"/>
  <c r="AA51" i="20" s="1"/>
  <c r="AA50" i="20"/>
  <c r="Z50" i="20" s="1"/>
  <c r="T50" i="20"/>
  <c r="Y50" i="20" s="1"/>
  <c r="X50" i="20" s="1"/>
  <c r="N50" i="20"/>
  <c r="K50" i="20"/>
  <c r="O50" i="20" s="1"/>
  <c r="AC50" i="20" s="1"/>
  <c r="AA49" i="20"/>
  <c r="Z49" i="20" s="1"/>
  <c r="Y49" i="20"/>
  <c r="X49" i="20" s="1"/>
  <c r="T49" i="20"/>
  <c r="AA48" i="20"/>
  <c r="Z48" i="20" s="1"/>
  <c r="Y48" i="20"/>
  <c r="X48" i="20" s="1"/>
  <c r="T48" i="20"/>
  <c r="AA47" i="20"/>
  <c r="Z47" i="20" s="1"/>
  <c r="Y47" i="20"/>
  <c r="X47" i="20" s="1"/>
  <c r="T47" i="20"/>
  <c r="AA46" i="20"/>
  <c r="Z46" i="20" s="1"/>
  <c r="Y46" i="20"/>
  <c r="X46" i="20" s="1"/>
  <c r="T46" i="20"/>
  <c r="AA45" i="20"/>
  <c r="Z45" i="20" s="1"/>
  <c r="Y45" i="20"/>
  <c r="X45" i="20" s="1"/>
  <c r="T45" i="20"/>
  <c r="Y44" i="20"/>
  <c r="X44" i="20" s="1"/>
  <c r="T44" i="20"/>
  <c r="AA43" i="20"/>
  <c r="Z43" i="20" s="1"/>
  <c r="Y43" i="20"/>
  <c r="X43" i="20" s="1"/>
  <c r="T43" i="20"/>
  <c r="N43" i="20"/>
  <c r="K43" i="20"/>
  <c r="O43" i="20" s="1"/>
  <c r="AC43" i="20" s="1"/>
  <c r="AA42" i="20"/>
  <c r="Z42" i="20" s="1"/>
  <c r="Y42" i="20"/>
  <c r="X42" i="20" s="1"/>
  <c r="T42" i="20"/>
  <c r="AA41" i="20"/>
  <c r="Z41" i="20" s="1"/>
  <c r="Y41" i="20"/>
  <c r="X41" i="20" s="1"/>
  <c r="T41" i="20"/>
  <c r="AA40" i="20"/>
  <c r="Z40" i="20" s="1"/>
  <c r="Y40" i="20"/>
  <c r="X40" i="20" s="1"/>
  <c r="T40" i="20"/>
  <c r="AA39" i="20"/>
  <c r="Z39" i="20" s="1"/>
  <c r="Y39" i="20"/>
  <c r="X39" i="20" s="1"/>
  <c r="T39" i="20"/>
  <c r="AA38" i="20"/>
  <c r="Z38" i="20" s="1"/>
  <c r="Y38" i="20"/>
  <c r="X38" i="20" s="1"/>
  <c r="T38" i="20"/>
  <c r="Y37" i="20"/>
  <c r="X37" i="20" s="1"/>
  <c r="T37" i="20"/>
  <c r="AA36" i="20"/>
  <c r="Z36" i="20" s="1"/>
  <c r="Y36" i="20"/>
  <c r="X36" i="20" s="1"/>
  <c r="T36" i="20"/>
  <c r="N36" i="20"/>
  <c r="K36" i="20"/>
  <c r="O36" i="20" s="1"/>
  <c r="AC36" i="20" s="1"/>
  <c r="AA35" i="20"/>
  <c r="Z35" i="20" s="1"/>
  <c r="Y35" i="20"/>
  <c r="X35" i="20" s="1"/>
  <c r="T35" i="20"/>
  <c r="AA34" i="20"/>
  <c r="Z34" i="20" s="1"/>
  <c r="Y34" i="20"/>
  <c r="X34" i="20" s="1"/>
  <c r="T34" i="20"/>
  <c r="AA33" i="20"/>
  <c r="Z33" i="20" s="1"/>
  <c r="Y33" i="20"/>
  <c r="X33" i="20" s="1"/>
  <c r="T33" i="20"/>
  <c r="AA32" i="20"/>
  <c r="Z32" i="20" s="1"/>
  <c r="Y32" i="20"/>
  <c r="X32" i="20" s="1"/>
  <c r="T32" i="20"/>
  <c r="AA31" i="20"/>
  <c r="Z31" i="20" s="1"/>
  <c r="Y31" i="20"/>
  <c r="X31" i="20" s="1"/>
  <c r="T31" i="20"/>
  <c r="Z30" i="20"/>
  <c r="Y30" i="20"/>
  <c r="X30" i="20"/>
  <c r="T30" i="20"/>
  <c r="AA29" i="20"/>
  <c r="Z29" i="20" s="1"/>
  <c r="Y29" i="20"/>
  <c r="X29" i="20" s="1"/>
  <c r="T29" i="20"/>
  <c r="N29" i="20"/>
  <c r="K29" i="20"/>
  <c r="O29" i="20" s="1"/>
  <c r="AC29" i="20" s="1"/>
  <c r="AA28" i="20"/>
  <c r="Z28" i="20" s="1"/>
  <c r="Y28" i="20"/>
  <c r="X28" i="20" s="1"/>
  <c r="T28" i="20"/>
  <c r="AA27" i="20"/>
  <c r="Z27" i="20" s="1"/>
  <c r="Y27" i="20"/>
  <c r="X27" i="20"/>
  <c r="T27" i="20"/>
  <c r="AA26" i="20"/>
  <c r="Z26" i="20" s="1"/>
  <c r="Y26" i="20"/>
  <c r="X26" i="20" s="1"/>
  <c r="T26" i="20"/>
  <c r="AA25" i="20"/>
  <c r="Z25" i="20" s="1"/>
  <c r="X25" i="20"/>
  <c r="T25" i="20"/>
  <c r="AA24" i="20"/>
  <c r="Z24" i="20" s="1"/>
  <c r="Y24" i="20"/>
  <c r="X24" i="20" s="1"/>
  <c r="T24" i="20"/>
  <c r="Y23" i="20"/>
  <c r="X23" i="20" s="1"/>
  <c r="T23" i="20"/>
  <c r="AA22" i="20"/>
  <c r="Z22" i="20" s="1"/>
  <c r="Y22" i="20"/>
  <c r="X22" i="20" s="1"/>
  <c r="T22" i="20"/>
  <c r="N22" i="20"/>
  <c r="K22" i="20"/>
  <c r="O22" i="20" s="1"/>
  <c r="AC22" i="20" s="1"/>
  <c r="T19" i="20"/>
  <c r="K15" i="20"/>
  <c r="AA59" i="35" l="1"/>
  <c r="AA63" i="35"/>
  <c r="AA58" i="35"/>
  <c r="AA57" i="35"/>
  <c r="AA62" i="35"/>
  <c r="AB57" i="35" s="1"/>
  <c r="AA29" i="35"/>
  <c r="AA31" i="35"/>
  <c r="AA33" i="35"/>
  <c r="AA35" i="35"/>
  <c r="AA30" i="35"/>
  <c r="AA34" i="35"/>
  <c r="AA32" i="35"/>
  <c r="AA46" i="35"/>
  <c r="AA49" i="35"/>
  <c r="AA45" i="35"/>
  <c r="AA48" i="35"/>
  <c r="AA22" i="35"/>
  <c r="K36" i="35"/>
  <c r="AB57" i="20"/>
  <c r="AB43" i="20"/>
  <c r="AB59" i="20"/>
  <c r="Z16" i="35"/>
  <c r="Y16" i="35" s="1"/>
  <c r="Y18" i="35"/>
  <c r="AA18" i="35" s="1"/>
  <c r="Y17" i="35"/>
  <c r="X16" i="35"/>
  <c r="K43" i="35"/>
  <c r="AA21" i="35"/>
  <c r="AA20" i="35"/>
  <c r="AA19" i="35"/>
  <c r="K29" i="35"/>
  <c r="K15" i="35"/>
  <c r="X15" i="35" s="1"/>
  <c r="W15" i="35" s="1"/>
  <c r="AA15" i="35" s="1"/>
  <c r="Z51" i="20"/>
  <c r="AB63" i="20"/>
  <c r="AB24" i="20"/>
  <c r="Y51" i="20"/>
  <c r="X51" i="20" s="1"/>
  <c r="AA52" i="20"/>
  <c r="Z52" i="20" s="1"/>
  <c r="Y52" i="20"/>
  <c r="X52" i="20" s="1"/>
  <c r="AB50" i="20"/>
  <c r="AB25" i="20"/>
  <c r="AB47" i="20"/>
  <c r="AB56" i="20"/>
  <c r="AB58" i="20"/>
  <c r="AB41" i="20"/>
  <c r="AB46" i="20"/>
  <c r="AB28" i="20"/>
  <c r="AB39" i="20"/>
  <c r="AB55" i="20"/>
  <c r="AB38" i="20"/>
  <c r="AB49" i="20"/>
  <c r="AB54" i="20"/>
  <c r="AB40" i="20"/>
  <c r="AB30" i="20"/>
  <c r="AB33" i="20"/>
  <c r="AB48" i="20"/>
  <c r="AB23" i="20"/>
  <c r="AB27" i="20"/>
  <c r="AB45" i="20"/>
  <c r="AB22" i="20"/>
  <c r="AB42" i="20"/>
  <c r="AB44" i="20"/>
  <c r="AB60" i="20"/>
  <c r="AB62" i="20"/>
  <c r="AB29" i="20"/>
  <c r="AB37" i="20"/>
  <c r="AB53" i="20"/>
  <c r="AB61" i="20"/>
  <c r="AB36" i="20"/>
  <c r="AB26" i="20"/>
  <c r="L57" i="20"/>
  <c r="L50" i="20"/>
  <c r="L43" i="20"/>
  <c r="L36" i="20"/>
  <c r="AB32" i="20"/>
  <c r="AB35" i="20"/>
  <c r="AB31" i="20"/>
  <c r="AB34" i="20"/>
  <c r="L29" i="20"/>
  <c r="L22" i="20"/>
  <c r="T21" i="20"/>
  <c r="Y21" i="20" s="1"/>
  <c r="X21" i="20" s="1"/>
  <c r="AB29" i="35" l="1"/>
  <c r="W16" i="35"/>
  <c r="AA16" i="35" s="1"/>
  <c r="X17" i="35"/>
  <c r="W17" i="35" s="1"/>
  <c r="AA17" i="35" s="1"/>
  <c r="AB51" i="20"/>
  <c r="AB52" i="20"/>
  <c r="AA21" i="20"/>
  <c r="Z21" i="20" s="1"/>
  <c r="AB21" i="20" s="1"/>
  <c r="AB15" i="35" l="1"/>
  <c r="T20" i="20"/>
  <c r="AA20" i="20" s="1"/>
  <c r="Z20" i="20" s="1"/>
  <c r="T18" i="20"/>
  <c r="T17" i="20"/>
  <c r="Y20" i="20"/>
  <c r="X20" i="20" s="1"/>
  <c r="T16" i="20"/>
  <c r="AB20" i="20" l="1"/>
  <c r="T15" i="20" l="1"/>
  <c r="N15" i="20"/>
  <c r="O15" i="20"/>
  <c r="AA15" i="20" l="1"/>
  <c r="L15" i="20"/>
  <c r="Y15" i="20" s="1"/>
  <c r="Z15" i="20" l="1"/>
  <c r="AA16" i="20"/>
  <c r="X15" i="20"/>
  <c r="Y16" i="20"/>
  <c r="AA18" i="20"/>
  <c r="Y101" i="33"/>
  <c r="Z101" i="33" s="1"/>
  <c r="X101" i="33"/>
  <c r="S101" i="33"/>
  <c r="N101" i="33"/>
  <c r="E101" i="33"/>
  <c r="Y100" i="33"/>
  <c r="Z100" i="33" s="1"/>
  <c r="X100" i="33"/>
  <c r="S100" i="33"/>
  <c r="N100" i="33"/>
  <c r="E100" i="33"/>
  <c r="Y99" i="33"/>
  <c r="Z99" i="33" s="1"/>
  <c r="X99" i="33"/>
  <c r="S99" i="33"/>
  <c r="N99" i="33"/>
  <c r="E99" i="33"/>
  <c r="Y98" i="33"/>
  <c r="Z98" i="33" s="1"/>
  <c r="X98" i="33"/>
  <c r="S98" i="33"/>
  <c r="N98" i="33"/>
  <c r="E98" i="33"/>
  <c r="Y97" i="33"/>
  <c r="Z97" i="33" s="1"/>
  <c r="X97" i="33"/>
  <c r="S97" i="33"/>
  <c r="N97" i="33"/>
  <c r="E97" i="33"/>
  <c r="Y96" i="33"/>
  <c r="Z96" i="33" s="1"/>
  <c r="X96" i="33"/>
  <c r="S96" i="33"/>
  <c r="N96" i="33"/>
  <c r="E96" i="33"/>
  <c r="Y95" i="33"/>
  <c r="Z95" i="33" s="1"/>
  <c r="X95" i="33"/>
  <c r="S95" i="33"/>
  <c r="N95" i="33"/>
  <c r="E95" i="33"/>
  <c r="Y94" i="33"/>
  <c r="Z94" i="33" s="1"/>
  <c r="X94" i="33"/>
  <c r="S94" i="33"/>
  <c r="N94" i="33"/>
  <c r="E94" i="33"/>
  <c r="Y93" i="33"/>
  <c r="Z93" i="33" s="1"/>
  <c r="X93" i="33"/>
  <c r="S93" i="33"/>
  <c r="N93" i="33"/>
  <c r="E93" i="33"/>
  <c r="Y92" i="33"/>
  <c r="Z92" i="33" s="1"/>
  <c r="X92" i="33"/>
  <c r="S92" i="33"/>
  <c r="N92" i="33"/>
  <c r="E92" i="33"/>
  <c r="Y91" i="33"/>
  <c r="Z91" i="33" s="1"/>
  <c r="X91" i="33"/>
  <c r="S91" i="33"/>
  <c r="N91" i="33"/>
  <c r="E91" i="33"/>
  <c r="Y90" i="33"/>
  <c r="Z90" i="33" s="1"/>
  <c r="X90" i="33"/>
  <c r="S90" i="33"/>
  <c r="N90" i="33"/>
  <c r="E90" i="33"/>
  <c r="Y89" i="33"/>
  <c r="Z89" i="33" s="1"/>
  <c r="X89" i="33"/>
  <c r="S89" i="33"/>
  <c r="N89" i="33"/>
  <c r="E89" i="33"/>
  <c r="Y88" i="33"/>
  <c r="Z88" i="33" s="1"/>
  <c r="X88" i="33"/>
  <c r="S88" i="33"/>
  <c r="N88" i="33"/>
  <c r="E88" i="33"/>
  <c r="Y87" i="33"/>
  <c r="Z87" i="33" s="1"/>
  <c r="X87" i="33"/>
  <c r="S87" i="33"/>
  <c r="N87" i="33"/>
  <c r="E87" i="33"/>
  <c r="Y86" i="33"/>
  <c r="Z86" i="33" s="1"/>
  <c r="X86" i="33"/>
  <c r="S86" i="33"/>
  <c r="N86" i="33"/>
  <c r="E86" i="33"/>
  <c r="Y85" i="33"/>
  <c r="Z85" i="33" s="1"/>
  <c r="X85" i="33"/>
  <c r="S85" i="33"/>
  <c r="N85" i="33"/>
  <c r="E85" i="33"/>
  <c r="Y84" i="33"/>
  <c r="Z84" i="33" s="1"/>
  <c r="X84" i="33"/>
  <c r="S84" i="33"/>
  <c r="N84" i="33"/>
  <c r="E84" i="33"/>
  <c r="Y83" i="33"/>
  <c r="Z83" i="33" s="1"/>
  <c r="X83" i="33"/>
  <c r="S83" i="33"/>
  <c r="N83" i="33"/>
  <c r="E83" i="33"/>
  <c r="Y82" i="33"/>
  <c r="Z82" i="33" s="1"/>
  <c r="X82" i="33"/>
  <c r="S82" i="33"/>
  <c r="N82" i="33"/>
  <c r="E82" i="33"/>
  <c r="Y81" i="33"/>
  <c r="Z81" i="33" s="1"/>
  <c r="X81" i="33"/>
  <c r="S81" i="33"/>
  <c r="N81" i="33"/>
  <c r="E81" i="33"/>
  <c r="Y80" i="33"/>
  <c r="Z80" i="33" s="1"/>
  <c r="X80" i="33"/>
  <c r="S80" i="33"/>
  <c r="N80" i="33"/>
  <c r="E80" i="33"/>
  <c r="Y79" i="33"/>
  <c r="Z79" i="33" s="1"/>
  <c r="X79" i="33"/>
  <c r="S79" i="33"/>
  <c r="N79" i="33"/>
  <c r="E79" i="33"/>
  <c r="Y78" i="33"/>
  <c r="Z78" i="33" s="1"/>
  <c r="X78" i="33"/>
  <c r="S78" i="33"/>
  <c r="N78" i="33"/>
  <c r="E78" i="33"/>
  <c r="Y77" i="33"/>
  <c r="Z77" i="33" s="1"/>
  <c r="X77" i="33"/>
  <c r="S77" i="33"/>
  <c r="N77" i="33"/>
  <c r="E77" i="33"/>
  <c r="Y76" i="33"/>
  <c r="Z76" i="33" s="1"/>
  <c r="X76" i="33"/>
  <c r="S76" i="33"/>
  <c r="N76" i="33"/>
  <c r="E76" i="33"/>
  <c r="Y75" i="33"/>
  <c r="Z75" i="33" s="1"/>
  <c r="X75" i="33"/>
  <c r="S75" i="33"/>
  <c r="N75" i="33"/>
  <c r="E75" i="33"/>
  <c r="Y74" i="33"/>
  <c r="Z74" i="33" s="1"/>
  <c r="X74" i="33"/>
  <c r="S74" i="33"/>
  <c r="N74" i="33"/>
  <c r="E74" i="33"/>
  <c r="Y73" i="33"/>
  <c r="Z73" i="33" s="1"/>
  <c r="X73" i="33"/>
  <c r="S73" i="33"/>
  <c r="N73" i="33"/>
  <c r="E73" i="33"/>
  <c r="Y72" i="33"/>
  <c r="Z72" i="33" s="1"/>
  <c r="X72" i="33"/>
  <c r="S72" i="33"/>
  <c r="N72" i="33"/>
  <c r="E72" i="33"/>
  <c r="Y71" i="33"/>
  <c r="Z71" i="33" s="1"/>
  <c r="X71" i="33"/>
  <c r="S71" i="33"/>
  <c r="N71" i="33"/>
  <c r="E71" i="33"/>
  <c r="Y70" i="33"/>
  <c r="Z70" i="33" s="1"/>
  <c r="X70" i="33"/>
  <c r="S70" i="33"/>
  <c r="N70" i="33"/>
  <c r="E70" i="33"/>
  <c r="Y69" i="33"/>
  <c r="Z69" i="33" s="1"/>
  <c r="X69" i="33"/>
  <c r="S69" i="33"/>
  <c r="N69" i="33"/>
  <c r="E69" i="33"/>
  <c r="Y68" i="33"/>
  <c r="Z68" i="33" s="1"/>
  <c r="X68" i="33"/>
  <c r="S68" i="33"/>
  <c r="N68" i="33"/>
  <c r="E68" i="33"/>
  <c r="Y67" i="33"/>
  <c r="Z67" i="33" s="1"/>
  <c r="X67" i="33"/>
  <c r="S67" i="33"/>
  <c r="N67" i="33"/>
  <c r="E67" i="33"/>
  <c r="Y66" i="33"/>
  <c r="Z66" i="33" s="1"/>
  <c r="X66" i="33"/>
  <c r="S66" i="33"/>
  <c r="N66" i="33"/>
  <c r="E66" i="33"/>
  <c r="Y65" i="33"/>
  <c r="Z65" i="33" s="1"/>
  <c r="X65" i="33"/>
  <c r="S65" i="33"/>
  <c r="N65" i="33"/>
  <c r="E65" i="33"/>
  <c r="Y64" i="33"/>
  <c r="Z64" i="33" s="1"/>
  <c r="X64" i="33"/>
  <c r="S64" i="33"/>
  <c r="N64" i="33"/>
  <c r="E64" i="33"/>
  <c r="Y63" i="33"/>
  <c r="Z63" i="33" s="1"/>
  <c r="X63" i="33"/>
  <c r="S63" i="33"/>
  <c r="N63" i="33"/>
  <c r="E63" i="33"/>
  <c r="Y62" i="33"/>
  <c r="Z62" i="33" s="1"/>
  <c r="X62" i="33"/>
  <c r="S62" i="33"/>
  <c r="N62" i="33"/>
  <c r="E62" i="33"/>
  <c r="Y61" i="33"/>
  <c r="Z61" i="33" s="1"/>
  <c r="X61" i="33"/>
  <c r="S61" i="33"/>
  <c r="N61" i="33"/>
  <c r="E61" i="33"/>
  <c r="Y60" i="33"/>
  <c r="Z60" i="33" s="1"/>
  <c r="X60" i="33"/>
  <c r="S60" i="33"/>
  <c r="N60" i="33"/>
  <c r="E60" i="33"/>
  <c r="Y59" i="33"/>
  <c r="Z59" i="33" s="1"/>
  <c r="X59" i="33"/>
  <c r="S59" i="33"/>
  <c r="N59" i="33"/>
  <c r="E59" i="33"/>
  <c r="Y58" i="33"/>
  <c r="Z58" i="33" s="1"/>
  <c r="X58" i="33"/>
  <c r="S58" i="33"/>
  <c r="N58" i="33"/>
  <c r="E58" i="33"/>
  <c r="Y57" i="33"/>
  <c r="Z57" i="33" s="1"/>
  <c r="X57" i="33"/>
  <c r="S57" i="33"/>
  <c r="N57" i="33"/>
  <c r="E57" i="33"/>
  <c r="Y56" i="33"/>
  <c r="Z56" i="33" s="1"/>
  <c r="X56" i="33"/>
  <c r="S56" i="33"/>
  <c r="N56" i="33"/>
  <c r="E56" i="33"/>
  <c r="Y55" i="33"/>
  <c r="Z55" i="33" s="1"/>
  <c r="X55" i="33"/>
  <c r="S55" i="33"/>
  <c r="N55" i="33"/>
  <c r="E55" i="33"/>
  <c r="Y54" i="33"/>
  <c r="Z54" i="33" s="1"/>
  <c r="X54" i="33"/>
  <c r="S54" i="33"/>
  <c r="N54" i="33"/>
  <c r="E54" i="33"/>
  <c r="Y53" i="33"/>
  <c r="Z53" i="33" s="1"/>
  <c r="X53" i="33"/>
  <c r="S53" i="33"/>
  <c r="N53" i="33"/>
  <c r="E53" i="33"/>
  <c r="Y52" i="33"/>
  <c r="Z52" i="33" s="1"/>
  <c r="X52" i="33"/>
  <c r="S52" i="33"/>
  <c r="N52" i="33"/>
  <c r="E52" i="33"/>
  <c r="Y51" i="33"/>
  <c r="Z51" i="33" s="1"/>
  <c r="X51" i="33"/>
  <c r="S51" i="33"/>
  <c r="N51" i="33"/>
  <c r="E51" i="33"/>
  <c r="Y50" i="33"/>
  <c r="Z50" i="33" s="1"/>
  <c r="X50" i="33"/>
  <c r="S50" i="33"/>
  <c r="N50" i="33"/>
  <c r="E50" i="33"/>
  <c r="Y49" i="33"/>
  <c r="Z49" i="33" s="1"/>
  <c r="X49" i="33"/>
  <c r="S49" i="33"/>
  <c r="N49" i="33"/>
  <c r="E49" i="33"/>
  <c r="Y48" i="33"/>
  <c r="Z48" i="33" s="1"/>
  <c r="X48" i="33"/>
  <c r="S48" i="33"/>
  <c r="N48" i="33"/>
  <c r="E48" i="33"/>
  <c r="Y47" i="33"/>
  <c r="Z47" i="33" s="1"/>
  <c r="X47" i="33"/>
  <c r="S47" i="33"/>
  <c r="N47" i="33"/>
  <c r="E47" i="33"/>
  <c r="Y46" i="33"/>
  <c r="Z46" i="33" s="1"/>
  <c r="X46" i="33"/>
  <c r="S46" i="33"/>
  <c r="N46" i="33"/>
  <c r="E46" i="33"/>
  <c r="Y45" i="33"/>
  <c r="Z45" i="33" s="1"/>
  <c r="X45" i="33"/>
  <c r="S45" i="33"/>
  <c r="N45" i="33"/>
  <c r="E45" i="33"/>
  <c r="Y44" i="33"/>
  <c r="Z44" i="33" s="1"/>
  <c r="X44" i="33"/>
  <c r="S44" i="33"/>
  <c r="N44" i="33"/>
  <c r="E44" i="33"/>
  <c r="Y43" i="33"/>
  <c r="Z43" i="33" s="1"/>
  <c r="X43" i="33"/>
  <c r="S43" i="33"/>
  <c r="N43" i="33"/>
  <c r="E43" i="33"/>
  <c r="Y42" i="33"/>
  <c r="Z42" i="33" s="1"/>
  <c r="X42" i="33"/>
  <c r="S42" i="33"/>
  <c r="N42" i="33"/>
  <c r="E42" i="33"/>
  <c r="Y41" i="33"/>
  <c r="Z41" i="33" s="1"/>
  <c r="X41" i="33"/>
  <c r="S41" i="33"/>
  <c r="N41" i="33"/>
  <c r="E41" i="33"/>
  <c r="Y40" i="33"/>
  <c r="Z40" i="33" s="1"/>
  <c r="X40" i="33"/>
  <c r="S40" i="33"/>
  <c r="N40" i="33"/>
  <c r="E40" i="33"/>
  <c r="Y39" i="33"/>
  <c r="Z39" i="33" s="1"/>
  <c r="X39" i="33"/>
  <c r="S39" i="33"/>
  <c r="N39" i="33"/>
  <c r="E39" i="33"/>
  <c r="Y38" i="33"/>
  <c r="Z38" i="33" s="1"/>
  <c r="X38" i="33"/>
  <c r="S38" i="33"/>
  <c r="N38" i="33"/>
  <c r="E38" i="33"/>
  <c r="Y37" i="33"/>
  <c r="Z37" i="33" s="1"/>
  <c r="X37" i="33"/>
  <c r="S37" i="33"/>
  <c r="N37" i="33"/>
  <c r="E37" i="33"/>
  <c r="Y36" i="33"/>
  <c r="Z36" i="33" s="1"/>
  <c r="X36" i="33"/>
  <c r="S36" i="33"/>
  <c r="N36" i="33"/>
  <c r="E36" i="33"/>
  <c r="Y35" i="33"/>
  <c r="Z35" i="33" s="1"/>
  <c r="X35" i="33"/>
  <c r="S35" i="33"/>
  <c r="N35" i="33"/>
  <c r="E35" i="33"/>
  <c r="Y34" i="33"/>
  <c r="Z34" i="33" s="1"/>
  <c r="X34" i="33"/>
  <c r="S34" i="33"/>
  <c r="N34" i="33"/>
  <c r="E34" i="33"/>
  <c r="Y33" i="33"/>
  <c r="Z33" i="33" s="1"/>
  <c r="X33" i="33"/>
  <c r="S33" i="33"/>
  <c r="N33" i="33"/>
  <c r="E33" i="33"/>
  <c r="Y32" i="33"/>
  <c r="Z32" i="33" s="1"/>
  <c r="X32" i="33"/>
  <c r="S32" i="33"/>
  <c r="N32" i="33"/>
  <c r="E32" i="33"/>
  <c r="Y31" i="33"/>
  <c r="Z31" i="33" s="1"/>
  <c r="X31" i="33"/>
  <c r="S31" i="33"/>
  <c r="N31" i="33"/>
  <c r="E31" i="33"/>
  <c r="Y30" i="33"/>
  <c r="Z30" i="33" s="1"/>
  <c r="X30" i="33"/>
  <c r="S30" i="33"/>
  <c r="N30" i="33"/>
  <c r="E30" i="33"/>
  <c r="Y29" i="33"/>
  <c r="Z29" i="33" s="1"/>
  <c r="X29" i="33"/>
  <c r="S29" i="33"/>
  <c r="N29" i="33"/>
  <c r="E29" i="33"/>
  <c r="Y28" i="33"/>
  <c r="Z28" i="33" s="1"/>
  <c r="X28" i="33"/>
  <c r="S28" i="33"/>
  <c r="N28" i="33"/>
  <c r="E28" i="33"/>
  <c r="Y27" i="33"/>
  <c r="Z27" i="33" s="1"/>
  <c r="X27" i="33"/>
  <c r="S27" i="33"/>
  <c r="N27" i="33"/>
  <c r="E27" i="33"/>
  <c r="Y26" i="33"/>
  <c r="Z26" i="33" s="1"/>
  <c r="X26" i="33"/>
  <c r="S26" i="33"/>
  <c r="N26" i="33"/>
  <c r="E26" i="33"/>
  <c r="Y25" i="33"/>
  <c r="Z25" i="33" s="1"/>
  <c r="X25" i="33"/>
  <c r="S25" i="33"/>
  <c r="N25" i="33"/>
  <c r="E25" i="33"/>
  <c r="Y24" i="33"/>
  <c r="Z24" i="33" s="1"/>
  <c r="X24" i="33"/>
  <c r="S24" i="33"/>
  <c r="N24" i="33"/>
  <c r="E24" i="33"/>
  <c r="Y23" i="33"/>
  <c r="Z23" i="33" s="1"/>
  <c r="X23" i="33"/>
  <c r="S23" i="33"/>
  <c r="N23" i="33"/>
  <c r="E23" i="33"/>
  <c r="Y22" i="33"/>
  <c r="Z22" i="33" s="1"/>
  <c r="X22" i="33"/>
  <c r="S22" i="33"/>
  <c r="N22" i="33"/>
  <c r="E22" i="33"/>
  <c r="Y21" i="33"/>
  <c r="Z21" i="33" s="1"/>
  <c r="X21" i="33"/>
  <c r="S21" i="33"/>
  <c r="N21" i="33"/>
  <c r="E21" i="33"/>
  <c r="Y20" i="33"/>
  <c r="Z20" i="33" s="1"/>
  <c r="X20" i="33"/>
  <c r="S20" i="33"/>
  <c r="N20" i="33"/>
  <c r="E20" i="33"/>
  <c r="Y19" i="33"/>
  <c r="Z19" i="33" s="1"/>
  <c r="X19" i="33"/>
  <c r="S19" i="33"/>
  <c r="N19" i="33"/>
  <c r="E19" i="33"/>
  <c r="Y18" i="33"/>
  <c r="Z18" i="33" s="1"/>
  <c r="X18" i="33"/>
  <c r="S18" i="33"/>
  <c r="N18" i="33"/>
  <c r="E18" i="33"/>
  <c r="Y17" i="33"/>
  <c r="Z17" i="33" s="1"/>
  <c r="X17" i="33"/>
  <c r="S17" i="33"/>
  <c r="N17" i="33"/>
  <c r="E17" i="33"/>
  <c r="Y16" i="33"/>
  <c r="Z16" i="33" s="1"/>
  <c r="X16" i="33"/>
  <c r="S16" i="33"/>
  <c r="N16" i="33"/>
  <c r="E16" i="33"/>
  <c r="Y15" i="33"/>
  <c r="Z15" i="33" s="1"/>
  <c r="X15" i="33"/>
  <c r="S15" i="33"/>
  <c r="N15" i="33"/>
  <c r="E15" i="33"/>
  <c r="Y14" i="33"/>
  <c r="Z14" i="33" s="1"/>
  <c r="X14" i="33"/>
  <c r="S14" i="33"/>
  <c r="N14" i="33"/>
  <c r="E14" i="33"/>
  <c r="Y13" i="33"/>
  <c r="Z13" i="33" s="1"/>
  <c r="X13" i="33"/>
  <c r="S13" i="33"/>
  <c r="N13" i="33"/>
  <c r="E13" i="33"/>
  <c r="Y12" i="33"/>
  <c r="Z12" i="33" s="1"/>
  <c r="X12" i="33"/>
  <c r="S12" i="33"/>
  <c r="N12" i="33"/>
  <c r="AB15" i="20" l="1"/>
  <c r="Z16" i="20"/>
  <c r="AA17" i="20"/>
  <c r="Z17" i="20" s="1"/>
  <c r="Z18" i="20"/>
  <c r="AA19" i="20"/>
  <c r="Z19" i="20" s="1"/>
  <c r="X16" i="20"/>
  <c r="Y17" i="20"/>
  <c r="E12" i="33"/>
  <c r="AB16" i="20" l="1"/>
  <c r="X17" i="20"/>
  <c r="AB17" i="20" s="1"/>
  <c r="Y18" i="20"/>
  <c r="X18" i="20" l="1"/>
  <c r="AB18" i="20" s="1"/>
  <c r="Y19" i="20"/>
  <c r="X19" i="20" s="1"/>
  <c r="AB19" i="20" s="1"/>
  <c r="AC15" i="20" l="1"/>
  <c r="D504" i="21"/>
  <c r="D510" i="21"/>
  <c r="D384" i="21"/>
  <c r="D390" i="21"/>
  <c r="D396" i="21"/>
  <c r="D402" i="21"/>
  <c r="D408" i="21"/>
  <c r="D414" i="21"/>
  <c r="D420" i="21"/>
  <c r="D426" i="21"/>
  <c r="D432" i="21"/>
  <c r="D438" i="21"/>
  <c r="D444" i="21"/>
  <c r="D450" i="21"/>
  <c r="D456" i="21"/>
  <c r="D462" i="21"/>
  <c r="D468" i="21"/>
  <c r="D474" i="21"/>
  <c r="D480" i="21"/>
  <c r="D486" i="21"/>
  <c r="D492" i="21"/>
  <c r="D498" i="21"/>
  <c r="D18" i="21"/>
  <c r="D24" i="21"/>
  <c r="D30" i="21"/>
  <c r="D36" i="21"/>
  <c r="D42" i="21"/>
  <c r="D48" i="21"/>
  <c r="D54" i="21"/>
  <c r="D60" i="21"/>
  <c r="D66" i="21"/>
  <c r="D72" i="21"/>
  <c r="D78" i="21"/>
  <c r="D84" i="21"/>
  <c r="D90" i="21"/>
  <c r="D96" i="21"/>
  <c r="D102" i="21"/>
  <c r="D108" i="21"/>
  <c r="D114" i="21"/>
  <c r="D120" i="21"/>
  <c r="D126" i="21"/>
  <c r="D132" i="21"/>
  <c r="D138" i="21"/>
  <c r="D144" i="21"/>
  <c r="D150" i="21"/>
  <c r="D156" i="21"/>
  <c r="D162" i="21"/>
  <c r="D168" i="21"/>
  <c r="D174" i="21"/>
  <c r="D180" i="21"/>
  <c r="D186" i="21"/>
  <c r="D192" i="21"/>
  <c r="D198" i="21"/>
  <c r="D204" i="21"/>
  <c r="D210" i="21"/>
  <c r="D216" i="21"/>
  <c r="D222" i="21"/>
  <c r="D228" i="21"/>
  <c r="D234" i="21"/>
  <c r="D240" i="21"/>
  <c r="D246" i="21"/>
  <c r="D252" i="21"/>
  <c r="D258" i="21"/>
  <c r="D264" i="21"/>
  <c r="D270" i="21"/>
  <c r="D276" i="21"/>
  <c r="D282" i="21"/>
  <c r="D288" i="21"/>
  <c r="D294" i="21"/>
  <c r="D300" i="21"/>
  <c r="D306" i="21"/>
  <c r="D312" i="21"/>
  <c r="D318" i="21"/>
  <c r="D324" i="21"/>
  <c r="D330" i="21"/>
  <c r="D336" i="21"/>
  <c r="D342" i="21"/>
  <c r="D348" i="21"/>
  <c r="D354" i="21"/>
  <c r="D360" i="21"/>
  <c r="D366" i="21"/>
  <c r="D372" i="21"/>
  <c r="D378" i="21"/>
  <c r="D12" i="21"/>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8" i="19"/>
  <c r="D39" i="19"/>
  <c r="D40" i="19"/>
  <c r="D41" i="19"/>
  <c r="D42" i="19"/>
  <c r="D43" i="19"/>
  <c r="D44" i="19"/>
  <c r="D45" i="19"/>
  <c r="D46" i="19"/>
  <c r="D47" i="19"/>
  <c r="D48" i="19"/>
  <c r="D49" i="19"/>
  <c r="D50" i="19"/>
  <c r="D51" i="19"/>
  <c r="D52" i="19"/>
  <c r="D53" i="19"/>
  <c r="D54" i="19"/>
  <c r="D55" i="19"/>
  <c r="D56" i="19"/>
  <c r="D57" i="19"/>
  <c r="D58" i="19"/>
  <c r="D59" i="19"/>
  <c r="D60" i="19"/>
  <c r="D61" i="19"/>
  <c r="D62" i="19"/>
  <c r="D63" i="19"/>
  <c r="D64" i="19"/>
  <c r="D65" i="19"/>
  <c r="D66" i="19"/>
  <c r="D67" i="19"/>
  <c r="D68" i="19"/>
  <c r="D69" i="19"/>
  <c r="D70" i="19"/>
  <c r="D71" i="19"/>
  <c r="D72" i="19"/>
  <c r="D73" i="19"/>
  <c r="D74" i="19"/>
  <c r="D75" i="19"/>
  <c r="D76" i="19"/>
  <c r="D77" i="19"/>
  <c r="D78" i="19"/>
  <c r="D79" i="19"/>
  <c r="D80" i="19"/>
  <c r="D81" i="19"/>
  <c r="D82" i="19"/>
  <c r="D83" i="19"/>
  <c r="D84" i="19"/>
  <c r="D85" i="19"/>
  <c r="D86" i="19"/>
  <c r="D87" i="19"/>
  <c r="D88" i="19"/>
  <c r="D89" i="19"/>
  <c r="D90" i="19"/>
  <c r="D91" i="19"/>
  <c r="D92" i="19"/>
  <c r="D93" i="19"/>
  <c r="D94" i="19"/>
  <c r="D95" i="19"/>
  <c r="D96" i="19"/>
  <c r="D97" i="19"/>
  <c r="D98" i="19"/>
  <c r="D99" i="19"/>
  <c r="D100" i="19"/>
  <c r="D101" i="19"/>
  <c r="D102" i="19"/>
  <c r="D103" i="19"/>
  <c r="D104" i="19"/>
  <c r="D105" i="19"/>
  <c r="D106" i="19"/>
  <c r="D107" i="19"/>
  <c r="D108" i="19"/>
  <c r="D109" i="19"/>
  <c r="D110" i="19"/>
  <c r="D111" i="19"/>
  <c r="D112" i="19"/>
  <c r="D12" i="19"/>
  <c r="W515" i="21" l="1"/>
  <c r="W514" i="21"/>
  <c r="W513" i="21"/>
  <c r="W512" i="21"/>
  <c r="W511" i="21"/>
  <c r="AA510" i="21"/>
  <c r="Z510" i="21"/>
  <c r="Y510" i="21"/>
  <c r="X510" i="21"/>
  <c r="W510" i="21"/>
  <c r="L510" i="21"/>
  <c r="W509" i="21"/>
  <c r="W508" i="21"/>
  <c r="W507" i="21"/>
  <c r="W506" i="21"/>
  <c r="W505" i="21"/>
  <c r="AA504" i="21"/>
  <c r="Z504" i="21"/>
  <c r="Y504" i="21"/>
  <c r="X504" i="21"/>
  <c r="W504" i="21"/>
  <c r="L504" i="21"/>
  <c r="W503" i="21"/>
  <c r="W502" i="21"/>
  <c r="W501" i="21"/>
  <c r="W500" i="21"/>
  <c r="W499" i="21"/>
  <c r="AA498" i="21"/>
  <c r="Z498" i="21"/>
  <c r="Y498" i="21"/>
  <c r="X498" i="21"/>
  <c r="W498" i="21"/>
  <c r="L498" i="21"/>
  <c r="W497" i="21"/>
  <c r="W496" i="21"/>
  <c r="W495" i="21"/>
  <c r="W494" i="21"/>
  <c r="W493" i="21"/>
  <c r="AA492" i="21"/>
  <c r="Z492" i="21"/>
  <c r="Y492" i="21"/>
  <c r="X492" i="21"/>
  <c r="W492" i="21"/>
  <c r="L492" i="21"/>
  <c r="W491" i="21"/>
  <c r="W490" i="21"/>
  <c r="W489" i="21"/>
  <c r="W488" i="21"/>
  <c r="W487" i="21"/>
  <c r="AA486" i="21"/>
  <c r="Z486" i="21"/>
  <c r="Y486" i="21"/>
  <c r="X486" i="21"/>
  <c r="W486" i="21"/>
  <c r="L486" i="21"/>
  <c r="W485" i="21"/>
  <c r="W484" i="21"/>
  <c r="W483" i="21"/>
  <c r="W482" i="21"/>
  <c r="W481" i="21"/>
  <c r="AA480" i="21"/>
  <c r="Z480" i="21"/>
  <c r="Y480" i="21"/>
  <c r="X480" i="21"/>
  <c r="W480" i="21"/>
  <c r="L480" i="21"/>
  <c r="W479" i="21"/>
  <c r="W478" i="21"/>
  <c r="W477" i="21"/>
  <c r="W476" i="21"/>
  <c r="W475" i="21"/>
  <c r="AA474" i="21"/>
  <c r="Z474" i="21"/>
  <c r="Y474" i="21"/>
  <c r="X474" i="21"/>
  <c r="W474" i="21"/>
  <c r="L474" i="21"/>
  <c r="W473" i="21"/>
  <c r="W472" i="21"/>
  <c r="W471" i="21"/>
  <c r="W470" i="21"/>
  <c r="W469" i="21"/>
  <c r="AA468" i="21"/>
  <c r="Z468" i="21"/>
  <c r="Y468" i="21"/>
  <c r="X468" i="21"/>
  <c r="W468" i="21"/>
  <c r="L468" i="21"/>
  <c r="W467" i="21"/>
  <c r="W466" i="21"/>
  <c r="W465" i="21"/>
  <c r="W464" i="21"/>
  <c r="W463" i="21"/>
  <c r="AA462" i="21"/>
  <c r="Z462" i="21"/>
  <c r="Y462" i="21"/>
  <c r="X462" i="21"/>
  <c r="W462" i="21"/>
  <c r="L462" i="21"/>
  <c r="W461" i="21"/>
  <c r="W460" i="21"/>
  <c r="W459" i="21"/>
  <c r="W458" i="21"/>
  <c r="W457" i="21"/>
  <c r="AA456" i="21"/>
  <c r="Z456" i="21"/>
  <c r="Y456" i="21"/>
  <c r="X456" i="21"/>
  <c r="W456" i="21"/>
  <c r="L456" i="21"/>
  <c r="W455" i="21"/>
  <c r="W454" i="21"/>
  <c r="W453" i="21"/>
  <c r="W452" i="21"/>
  <c r="W451" i="21"/>
  <c r="AA450" i="21"/>
  <c r="Z450" i="21"/>
  <c r="Y450" i="21"/>
  <c r="X450" i="21"/>
  <c r="W450" i="21"/>
  <c r="L450" i="21"/>
  <c r="W449" i="21"/>
  <c r="W448" i="21"/>
  <c r="W447" i="21"/>
  <c r="W446" i="21"/>
  <c r="W445" i="21"/>
  <c r="AA444" i="21"/>
  <c r="Z444" i="21"/>
  <c r="Y444" i="21"/>
  <c r="X444" i="21"/>
  <c r="W444" i="21"/>
  <c r="L444" i="21"/>
  <c r="W443" i="21"/>
  <c r="W442" i="21"/>
  <c r="W441" i="21"/>
  <c r="W440" i="21"/>
  <c r="W439" i="21"/>
  <c r="AA438" i="21"/>
  <c r="Z438" i="21"/>
  <c r="Y438" i="21"/>
  <c r="X438" i="21"/>
  <c r="W438" i="21"/>
  <c r="L438" i="21"/>
  <c r="W437" i="21"/>
  <c r="W436" i="21"/>
  <c r="W435" i="21"/>
  <c r="W434" i="21"/>
  <c r="W433" i="21"/>
  <c r="AA432" i="21"/>
  <c r="Z432" i="21"/>
  <c r="Y432" i="21"/>
  <c r="X432" i="21"/>
  <c r="W432" i="21"/>
  <c r="L432" i="21"/>
  <c r="W431" i="21"/>
  <c r="W430" i="21"/>
  <c r="W429" i="21"/>
  <c r="W428" i="21"/>
  <c r="W427" i="21"/>
  <c r="AA426" i="21"/>
  <c r="Z426" i="21"/>
  <c r="Y426" i="21"/>
  <c r="X426" i="21"/>
  <c r="W426" i="21"/>
  <c r="L426" i="21"/>
  <c r="W425" i="21"/>
  <c r="W424" i="21"/>
  <c r="W423" i="21"/>
  <c r="W422" i="21"/>
  <c r="W421" i="21"/>
  <c r="AA420" i="21"/>
  <c r="Z420" i="21"/>
  <c r="Y420" i="21"/>
  <c r="X420" i="21"/>
  <c r="W420" i="21"/>
  <c r="L420" i="21"/>
  <c r="W419" i="21"/>
  <c r="W418" i="21"/>
  <c r="W417" i="21"/>
  <c r="W416" i="21"/>
  <c r="W415" i="21"/>
  <c r="AA414" i="21"/>
  <c r="Z414" i="21"/>
  <c r="Y414" i="21"/>
  <c r="X414" i="21"/>
  <c r="W414" i="21"/>
  <c r="L414" i="21"/>
  <c r="W413" i="21"/>
  <c r="W412" i="21"/>
  <c r="W411" i="21"/>
  <c r="W410" i="21"/>
  <c r="W409" i="21"/>
  <c r="AA408" i="21"/>
  <c r="Z408" i="21"/>
  <c r="Y408" i="21"/>
  <c r="X408" i="21"/>
  <c r="W408" i="21"/>
  <c r="L408" i="21"/>
  <c r="W407" i="21"/>
  <c r="W406" i="21"/>
  <c r="W405" i="21"/>
  <c r="W404" i="21"/>
  <c r="W403" i="21"/>
  <c r="AA402" i="21"/>
  <c r="Z402" i="21"/>
  <c r="Y402" i="21"/>
  <c r="X402" i="21"/>
  <c r="W402" i="21"/>
  <c r="L402" i="21"/>
  <c r="W401" i="21"/>
  <c r="W400" i="21"/>
  <c r="W399" i="21"/>
  <c r="W398" i="21"/>
  <c r="W397" i="21"/>
  <c r="AA396" i="21"/>
  <c r="Z396" i="21"/>
  <c r="Y396" i="21"/>
  <c r="X396" i="21"/>
  <c r="W396" i="21"/>
  <c r="L396" i="21"/>
  <c r="W395" i="21"/>
  <c r="W394" i="21"/>
  <c r="W393" i="21"/>
  <c r="W392" i="21"/>
  <c r="W391" i="21"/>
  <c r="AA390" i="21"/>
  <c r="Z390" i="21"/>
  <c r="Y390" i="21"/>
  <c r="X390" i="21"/>
  <c r="W390" i="21"/>
  <c r="L390" i="21"/>
  <c r="W389" i="21"/>
  <c r="W388" i="21"/>
  <c r="W387" i="21"/>
  <c r="W386" i="21"/>
  <c r="W385" i="21"/>
  <c r="AA384" i="21"/>
  <c r="Z384" i="21"/>
  <c r="Y384" i="21"/>
  <c r="X384" i="21"/>
  <c r="W384" i="21"/>
  <c r="L384" i="21"/>
  <c r="W383" i="21"/>
  <c r="W382" i="21"/>
  <c r="W381" i="21"/>
  <c r="W380" i="21"/>
  <c r="W379" i="21"/>
  <c r="AA378" i="21"/>
  <c r="Z378" i="21"/>
  <c r="Y378" i="21"/>
  <c r="X378" i="21"/>
  <c r="W378" i="21"/>
  <c r="L378" i="21"/>
  <c r="W377" i="21"/>
  <c r="W376" i="21"/>
  <c r="W375" i="21"/>
  <c r="W374" i="21"/>
  <c r="W373" i="21"/>
  <c r="AA372" i="21"/>
  <c r="Z372" i="21"/>
  <c r="Y372" i="21"/>
  <c r="X372" i="21"/>
  <c r="W372" i="21"/>
  <c r="L372" i="21"/>
  <c r="W371" i="21"/>
  <c r="W370" i="21"/>
  <c r="W369" i="21"/>
  <c r="W368" i="21"/>
  <c r="W367" i="21"/>
  <c r="AA366" i="21"/>
  <c r="Z366" i="21"/>
  <c r="Y366" i="21"/>
  <c r="X366" i="21"/>
  <c r="W366" i="21"/>
  <c r="L366" i="21"/>
  <c r="W365" i="21"/>
  <c r="W364" i="21"/>
  <c r="W363" i="21"/>
  <c r="W362" i="21"/>
  <c r="W361" i="21"/>
  <c r="AA360" i="21"/>
  <c r="Z360" i="21"/>
  <c r="Y360" i="21"/>
  <c r="X360" i="21"/>
  <c r="W360" i="21"/>
  <c r="L360" i="21"/>
  <c r="W359" i="21"/>
  <c r="W358" i="21"/>
  <c r="W357" i="21"/>
  <c r="W356" i="21"/>
  <c r="W355" i="21"/>
  <c r="AA354" i="21"/>
  <c r="Z354" i="21"/>
  <c r="Y354" i="21"/>
  <c r="X354" i="21"/>
  <c r="W354" i="21"/>
  <c r="L354" i="21"/>
  <c r="W353" i="21"/>
  <c r="W352" i="21"/>
  <c r="W351" i="21"/>
  <c r="W350" i="21"/>
  <c r="W349" i="21"/>
  <c r="AA348" i="21"/>
  <c r="Z348" i="21"/>
  <c r="Y348" i="21"/>
  <c r="X348" i="21"/>
  <c r="W348" i="21"/>
  <c r="L348" i="21"/>
  <c r="W347" i="21"/>
  <c r="W346" i="21"/>
  <c r="W345" i="21"/>
  <c r="W344" i="21"/>
  <c r="W343" i="21"/>
  <c r="AA342" i="21"/>
  <c r="Z342" i="21"/>
  <c r="Y342" i="21"/>
  <c r="X342" i="21"/>
  <c r="W342" i="21"/>
  <c r="L342" i="21"/>
  <c r="W341" i="21"/>
  <c r="W340" i="21"/>
  <c r="W339" i="21"/>
  <c r="W338" i="21"/>
  <c r="W337" i="21"/>
  <c r="AA336" i="21"/>
  <c r="Z336" i="21"/>
  <c r="Y336" i="21"/>
  <c r="X336" i="21"/>
  <c r="W336" i="21"/>
  <c r="L336" i="21"/>
  <c r="W335" i="21"/>
  <c r="W334" i="21"/>
  <c r="W333" i="21"/>
  <c r="W332" i="21"/>
  <c r="W331" i="21"/>
  <c r="AA330" i="21"/>
  <c r="Z330" i="21"/>
  <c r="Y330" i="21"/>
  <c r="X330" i="21"/>
  <c r="W330" i="21"/>
  <c r="L330" i="21"/>
  <c r="W329" i="21"/>
  <c r="W328" i="21"/>
  <c r="W327" i="21"/>
  <c r="W326" i="21"/>
  <c r="W325" i="21"/>
  <c r="AA324" i="21"/>
  <c r="Z324" i="21"/>
  <c r="Y324" i="21"/>
  <c r="X324" i="21"/>
  <c r="W324" i="21"/>
  <c r="L324" i="21"/>
  <c r="W323" i="21"/>
  <c r="W322" i="21"/>
  <c r="W321" i="21"/>
  <c r="W320" i="21"/>
  <c r="W319" i="21"/>
  <c r="AA318" i="21"/>
  <c r="Z318" i="21"/>
  <c r="Y318" i="21"/>
  <c r="X318" i="21"/>
  <c r="W318" i="21"/>
  <c r="L318" i="21"/>
  <c r="W317" i="21"/>
  <c r="W316" i="21"/>
  <c r="W315" i="21"/>
  <c r="W314" i="21"/>
  <c r="W313" i="21"/>
  <c r="AA312" i="21"/>
  <c r="Z312" i="21"/>
  <c r="Y312" i="21"/>
  <c r="X312" i="21"/>
  <c r="W312" i="21"/>
  <c r="L312" i="21"/>
  <c r="W311" i="21"/>
  <c r="W310" i="21"/>
  <c r="W309" i="21"/>
  <c r="W308" i="21"/>
  <c r="W307" i="21"/>
  <c r="AA306" i="21"/>
  <c r="Z306" i="21"/>
  <c r="Y306" i="21"/>
  <c r="X306" i="21"/>
  <c r="W306" i="21"/>
  <c r="L306" i="21"/>
  <c r="W305" i="21"/>
  <c r="W304" i="21"/>
  <c r="W303" i="21"/>
  <c r="W302" i="21"/>
  <c r="W301" i="21"/>
  <c r="AA300" i="21"/>
  <c r="Z300" i="21"/>
  <c r="Y300" i="21"/>
  <c r="X300" i="21"/>
  <c r="W300" i="21"/>
  <c r="L300" i="21"/>
  <c r="W299" i="21"/>
  <c r="W298" i="21"/>
  <c r="W297" i="21"/>
  <c r="W296" i="21"/>
  <c r="W295" i="21"/>
  <c r="AA294" i="21"/>
  <c r="Z294" i="21"/>
  <c r="Y294" i="21"/>
  <c r="X294" i="21"/>
  <c r="W294" i="21"/>
  <c r="L294" i="21"/>
  <c r="W293" i="21"/>
  <c r="W292" i="21"/>
  <c r="W291" i="21"/>
  <c r="W290" i="21"/>
  <c r="W289" i="21"/>
  <c r="AA288" i="21"/>
  <c r="Z288" i="21"/>
  <c r="Y288" i="21"/>
  <c r="X288" i="21"/>
  <c r="W288" i="21"/>
  <c r="L288" i="21"/>
  <c r="W287" i="21"/>
  <c r="W286" i="21"/>
  <c r="W285" i="21"/>
  <c r="W284" i="21"/>
  <c r="W283" i="21"/>
  <c r="AA282" i="21"/>
  <c r="Z282" i="21"/>
  <c r="Y282" i="21"/>
  <c r="X282" i="21"/>
  <c r="W282" i="21"/>
  <c r="L282" i="21"/>
  <c r="W281" i="21"/>
  <c r="W280" i="21"/>
  <c r="W279" i="21"/>
  <c r="W278" i="21"/>
  <c r="W277" i="21"/>
  <c r="AA276" i="21"/>
  <c r="Z276" i="21"/>
  <c r="Y276" i="21"/>
  <c r="X276" i="21"/>
  <c r="W276" i="21"/>
  <c r="L276" i="21"/>
  <c r="W275" i="21"/>
  <c r="W274" i="21"/>
  <c r="W273" i="21"/>
  <c r="W272" i="21"/>
  <c r="W271" i="21"/>
  <c r="AA270" i="21"/>
  <c r="Z270" i="21"/>
  <c r="Y270" i="21"/>
  <c r="X270" i="21"/>
  <c r="W270" i="21"/>
  <c r="L270" i="21"/>
  <c r="W269" i="21"/>
  <c r="W268" i="21"/>
  <c r="W267" i="21"/>
  <c r="W266" i="21"/>
  <c r="W265" i="21"/>
  <c r="AA264" i="21"/>
  <c r="Z264" i="21"/>
  <c r="Y264" i="21"/>
  <c r="X264" i="21"/>
  <c r="W264" i="21"/>
  <c r="L264" i="21"/>
  <c r="W263" i="21"/>
  <c r="W262" i="21"/>
  <c r="W261" i="21"/>
  <c r="W260" i="21"/>
  <c r="W259" i="21"/>
  <c r="AA258" i="21"/>
  <c r="Z258" i="21"/>
  <c r="Y258" i="21"/>
  <c r="X258" i="21"/>
  <c r="W258" i="21"/>
  <c r="L258" i="21"/>
  <c r="W257" i="21"/>
  <c r="W256" i="21"/>
  <c r="W255" i="21"/>
  <c r="W254" i="21"/>
  <c r="W253" i="21"/>
  <c r="AA252" i="21"/>
  <c r="Z252" i="21"/>
  <c r="Y252" i="21"/>
  <c r="X252" i="21"/>
  <c r="W252" i="21"/>
  <c r="L252" i="21"/>
  <c r="W251" i="21"/>
  <c r="W250" i="21"/>
  <c r="W249" i="21"/>
  <c r="W248" i="21"/>
  <c r="W247" i="21"/>
  <c r="AA246" i="21"/>
  <c r="Z246" i="21"/>
  <c r="Y246" i="21"/>
  <c r="X246" i="21"/>
  <c r="W246" i="21"/>
  <c r="L246" i="21"/>
  <c r="W245" i="21"/>
  <c r="W244" i="21"/>
  <c r="W243" i="21"/>
  <c r="W242" i="21"/>
  <c r="W241" i="21"/>
  <c r="AA240" i="21"/>
  <c r="Z240" i="21"/>
  <c r="Y240" i="21"/>
  <c r="AB240" i="21" s="1"/>
  <c r="X240" i="21"/>
  <c r="W240" i="21"/>
  <c r="L240" i="21"/>
  <c r="W239" i="21"/>
  <c r="W238" i="21"/>
  <c r="W237" i="21"/>
  <c r="W236" i="21"/>
  <c r="W235" i="21"/>
  <c r="AA234" i="21"/>
  <c r="Z234" i="21"/>
  <c r="Y234" i="21"/>
  <c r="X234" i="21"/>
  <c r="W234" i="21"/>
  <c r="L234" i="21"/>
  <c r="W233" i="21"/>
  <c r="W232" i="21"/>
  <c r="W231" i="21"/>
  <c r="W230" i="21"/>
  <c r="W229" i="21"/>
  <c r="AA228" i="21"/>
  <c r="Z228" i="21"/>
  <c r="Y228" i="21"/>
  <c r="X228" i="21"/>
  <c r="W228" i="21"/>
  <c r="L228" i="21"/>
  <c r="W227" i="21"/>
  <c r="W226" i="21"/>
  <c r="W225" i="21"/>
  <c r="W224" i="21"/>
  <c r="W223" i="21"/>
  <c r="AA222" i="21"/>
  <c r="Z222" i="21"/>
  <c r="Y222" i="21"/>
  <c r="X222" i="21"/>
  <c r="W222" i="21"/>
  <c r="L222" i="21"/>
  <c r="W221" i="21"/>
  <c r="W220" i="21"/>
  <c r="W219" i="21"/>
  <c r="W218" i="21"/>
  <c r="W217" i="21"/>
  <c r="AA216" i="21"/>
  <c r="Z216" i="21"/>
  <c r="Y216" i="21"/>
  <c r="X216" i="21"/>
  <c r="W216" i="21"/>
  <c r="L216" i="21"/>
  <c r="W215" i="21"/>
  <c r="W214" i="21"/>
  <c r="W213" i="21"/>
  <c r="W212" i="21"/>
  <c r="W211" i="21"/>
  <c r="AA210" i="21"/>
  <c r="Z210" i="21"/>
  <c r="Y210" i="21"/>
  <c r="X210" i="21"/>
  <c r="W210" i="21"/>
  <c r="L210" i="21"/>
  <c r="W209" i="21"/>
  <c r="W208" i="21"/>
  <c r="W207" i="21"/>
  <c r="W206" i="21"/>
  <c r="W205" i="21"/>
  <c r="AA204" i="21"/>
  <c r="Z204" i="21"/>
  <c r="Y204" i="21"/>
  <c r="X204" i="21"/>
  <c r="W204" i="21"/>
  <c r="L204" i="21"/>
  <c r="W203" i="21"/>
  <c r="W202" i="21"/>
  <c r="W201" i="21"/>
  <c r="W200" i="21"/>
  <c r="W199" i="21"/>
  <c r="AA198" i="21"/>
  <c r="Z198" i="21"/>
  <c r="Y198" i="21"/>
  <c r="X198" i="21"/>
  <c r="W198" i="21"/>
  <c r="L198" i="21"/>
  <c r="W197" i="21"/>
  <c r="W196" i="21"/>
  <c r="W195" i="21"/>
  <c r="W194" i="21"/>
  <c r="W193" i="21"/>
  <c r="AA192" i="21"/>
  <c r="Z192" i="21"/>
  <c r="Y192" i="21"/>
  <c r="X192" i="21"/>
  <c r="W192" i="21"/>
  <c r="L192" i="21"/>
  <c r="W191" i="21"/>
  <c r="W190" i="21"/>
  <c r="W189" i="21"/>
  <c r="W188" i="21"/>
  <c r="W187" i="21"/>
  <c r="AA186" i="21"/>
  <c r="Z186" i="21"/>
  <c r="Y186" i="21"/>
  <c r="X186" i="21"/>
  <c r="W186" i="21"/>
  <c r="L186" i="21"/>
  <c r="W185" i="21"/>
  <c r="W184" i="21"/>
  <c r="W183" i="21"/>
  <c r="W182" i="21"/>
  <c r="W181" i="21"/>
  <c r="AA180" i="21"/>
  <c r="Z180" i="21"/>
  <c r="Y180" i="21"/>
  <c r="X180" i="21"/>
  <c r="W180" i="21"/>
  <c r="L180" i="21"/>
  <c r="W179" i="21"/>
  <c r="W178" i="21"/>
  <c r="W177" i="21"/>
  <c r="W176" i="21"/>
  <c r="W175" i="21"/>
  <c r="AA174" i="21"/>
  <c r="Z174" i="21"/>
  <c r="Y174" i="21"/>
  <c r="X174" i="21"/>
  <c r="W174" i="21"/>
  <c r="L174" i="21"/>
  <c r="W173" i="21"/>
  <c r="W172" i="21"/>
  <c r="W171" i="21"/>
  <c r="W170" i="21"/>
  <c r="W169" i="21"/>
  <c r="AA168" i="21"/>
  <c r="Z168" i="21"/>
  <c r="Y168" i="21"/>
  <c r="X168" i="21"/>
  <c r="W168" i="21"/>
  <c r="L168" i="21"/>
  <c r="W167" i="21"/>
  <c r="W166" i="21"/>
  <c r="W165" i="21"/>
  <c r="W164" i="21"/>
  <c r="W163" i="21"/>
  <c r="AA162" i="21"/>
  <c r="Z162" i="21"/>
  <c r="Y162" i="21"/>
  <c r="X162" i="21"/>
  <c r="W162" i="21"/>
  <c r="L162" i="21"/>
  <c r="W161" i="21"/>
  <c r="W160" i="21"/>
  <c r="W159" i="21"/>
  <c r="W158" i="21"/>
  <c r="W157" i="21"/>
  <c r="AA156" i="21"/>
  <c r="Z156" i="21"/>
  <c r="Y156" i="21"/>
  <c r="X156" i="21"/>
  <c r="W156" i="21"/>
  <c r="L156" i="21"/>
  <c r="W155" i="21"/>
  <c r="W154" i="21"/>
  <c r="W153" i="21"/>
  <c r="W152" i="21"/>
  <c r="W151" i="21"/>
  <c r="AA150" i="21"/>
  <c r="Z150" i="21"/>
  <c r="Y150" i="21"/>
  <c r="X150" i="21"/>
  <c r="W150" i="21"/>
  <c r="L150" i="21"/>
  <c r="W149" i="21"/>
  <c r="W148" i="21"/>
  <c r="W147" i="21"/>
  <c r="W146" i="21"/>
  <c r="W145" i="21"/>
  <c r="AA144" i="21"/>
  <c r="Z144" i="21"/>
  <c r="Y144" i="21"/>
  <c r="X144" i="21"/>
  <c r="W144" i="21"/>
  <c r="L144" i="21"/>
  <c r="W143" i="21"/>
  <c r="W142" i="21"/>
  <c r="W141" i="21"/>
  <c r="W140" i="21"/>
  <c r="W139" i="21"/>
  <c r="AA138" i="21"/>
  <c r="Z138" i="21"/>
  <c r="Y138" i="21"/>
  <c r="X138" i="21"/>
  <c r="W138" i="21"/>
  <c r="L138" i="21"/>
  <c r="W137" i="21"/>
  <c r="W136" i="21"/>
  <c r="W135" i="21"/>
  <c r="W134" i="21"/>
  <c r="W133" i="21"/>
  <c r="AA132" i="21"/>
  <c r="Z132" i="21"/>
  <c r="Y132" i="21"/>
  <c r="X132" i="21"/>
  <c r="W132" i="21"/>
  <c r="L132" i="21"/>
  <c r="W131" i="21"/>
  <c r="W130" i="21"/>
  <c r="W129" i="21"/>
  <c r="W128" i="21"/>
  <c r="W127" i="21"/>
  <c r="AA126" i="21"/>
  <c r="Z126" i="21"/>
  <c r="Y126" i="21"/>
  <c r="X126" i="21"/>
  <c r="W126" i="21"/>
  <c r="L126" i="21"/>
  <c r="W125" i="21"/>
  <c r="W124" i="21"/>
  <c r="W123" i="21"/>
  <c r="W122" i="21"/>
  <c r="W121" i="21"/>
  <c r="AA120" i="21"/>
  <c r="Z120" i="21"/>
  <c r="Y120" i="21"/>
  <c r="X120" i="21"/>
  <c r="W120" i="21"/>
  <c r="L120" i="21"/>
  <c r="W119" i="21"/>
  <c r="W118" i="21"/>
  <c r="W117" i="21"/>
  <c r="W116" i="21"/>
  <c r="W115" i="21"/>
  <c r="AA114" i="21"/>
  <c r="Z114" i="21"/>
  <c r="Y114" i="21"/>
  <c r="X114" i="21"/>
  <c r="W114" i="21"/>
  <c r="L114" i="21"/>
  <c r="W113" i="21"/>
  <c r="W112" i="21"/>
  <c r="W111" i="21"/>
  <c r="W110" i="21"/>
  <c r="W109" i="21"/>
  <c r="AA108" i="21"/>
  <c r="AB108" i="21" s="1"/>
  <c r="Z108" i="21"/>
  <c r="Y108" i="21"/>
  <c r="X108" i="21"/>
  <c r="W108" i="21"/>
  <c r="L108" i="21"/>
  <c r="W107" i="21"/>
  <c r="W106" i="21"/>
  <c r="W105" i="21"/>
  <c r="W104" i="21"/>
  <c r="W103" i="21"/>
  <c r="AA102" i="21"/>
  <c r="Z102" i="21"/>
  <c r="Y102" i="21"/>
  <c r="X102" i="21"/>
  <c r="W102" i="21"/>
  <c r="L102" i="21"/>
  <c r="W101" i="21"/>
  <c r="W100" i="21"/>
  <c r="W99" i="21"/>
  <c r="W98" i="21"/>
  <c r="W97" i="21"/>
  <c r="AA96" i="21"/>
  <c r="Z96" i="21"/>
  <c r="Y96" i="21"/>
  <c r="AB96" i="21" s="1"/>
  <c r="X96" i="21"/>
  <c r="W96" i="21"/>
  <c r="L96" i="21"/>
  <c r="W95" i="21"/>
  <c r="W94" i="21"/>
  <c r="W93" i="21"/>
  <c r="W92" i="21"/>
  <c r="W91" i="21"/>
  <c r="AA90" i="21"/>
  <c r="Z90" i="21"/>
  <c r="Y90" i="21"/>
  <c r="X90" i="21"/>
  <c r="W90" i="21"/>
  <c r="L90" i="21"/>
  <c r="W89" i="21"/>
  <c r="W88" i="21"/>
  <c r="W87" i="21"/>
  <c r="W86" i="21"/>
  <c r="W85" i="21"/>
  <c r="AA84" i="21"/>
  <c r="Z84" i="21"/>
  <c r="Y84" i="21"/>
  <c r="X84" i="21"/>
  <c r="W84" i="21"/>
  <c r="L84" i="21"/>
  <c r="W83" i="21"/>
  <c r="W82" i="21"/>
  <c r="W81" i="21"/>
  <c r="W80" i="21"/>
  <c r="W79" i="21"/>
  <c r="AA78" i="21"/>
  <c r="Z78" i="21"/>
  <c r="Y78" i="21"/>
  <c r="X78" i="21"/>
  <c r="W78" i="21"/>
  <c r="L78" i="21"/>
  <c r="W77" i="21"/>
  <c r="W76" i="21"/>
  <c r="W75" i="21"/>
  <c r="W74" i="21"/>
  <c r="W73" i="21"/>
  <c r="AA72" i="21"/>
  <c r="Z72" i="21"/>
  <c r="Y72" i="21"/>
  <c r="X72" i="21"/>
  <c r="W72" i="21"/>
  <c r="L72" i="21"/>
  <c r="W71" i="21"/>
  <c r="W70" i="21"/>
  <c r="W69" i="21"/>
  <c r="W68" i="21"/>
  <c r="W67" i="21"/>
  <c r="AA66" i="21"/>
  <c r="Z66" i="21"/>
  <c r="Y66" i="21"/>
  <c r="X66" i="21"/>
  <c r="W66" i="21"/>
  <c r="L66" i="21"/>
  <c r="W65" i="21"/>
  <c r="W64" i="21"/>
  <c r="W63" i="21"/>
  <c r="W62" i="21"/>
  <c r="W61" i="21"/>
  <c r="AA60" i="21"/>
  <c r="Z60" i="21"/>
  <c r="Y60" i="21"/>
  <c r="X60" i="21"/>
  <c r="W60" i="21"/>
  <c r="L60" i="21"/>
  <c r="W59" i="21"/>
  <c r="W58" i="21"/>
  <c r="W57" i="21"/>
  <c r="W56" i="21"/>
  <c r="W55" i="21"/>
  <c r="AA54" i="21"/>
  <c r="Z54" i="21"/>
  <c r="Y54" i="21"/>
  <c r="X54" i="21"/>
  <c r="W54" i="21"/>
  <c r="L54" i="21"/>
  <c r="W53" i="21"/>
  <c r="W52" i="21"/>
  <c r="W51" i="21"/>
  <c r="W50" i="21"/>
  <c r="W49" i="21"/>
  <c r="AA48" i="21"/>
  <c r="Z48" i="21"/>
  <c r="Y48" i="21"/>
  <c r="X48" i="21"/>
  <c r="W48" i="21"/>
  <c r="L48" i="21"/>
  <c r="W47" i="21"/>
  <c r="W46" i="21"/>
  <c r="W45" i="21"/>
  <c r="W44" i="21"/>
  <c r="W43" i="21"/>
  <c r="AA42" i="21"/>
  <c r="Z42" i="21"/>
  <c r="Y42" i="21"/>
  <c r="X42" i="21"/>
  <c r="W42" i="21"/>
  <c r="L42" i="21"/>
  <c r="W41" i="21"/>
  <c r="W40" i="21"/>
  <c r="W39" i="21"/>
  <c r="W38" i="21"/>
  <c r="W37" i="21"/>
  <c r="AA36" i="21"/>
  <c r="Z36" i="21"/>
  <c r="Y36" i="21"/>
  <c r="X36" i="21"/>
  <c r="W36" i="21"/>
  <c r="L36" i="21"/>
  <c r="W35" i="21"/>
  <c r="W34" i="21"/>
  <c r="W33" i="21"/>
  <c r="W32" i="21"/>
  <c r="W31" i="21"/>
  <c r="AA30" i="21"/>
  <c r="Z30" i="21"/>
  <c r="Y30" i="21"/>
  <c r="X30" i="21"/>
  <c r="W30" i="21"/>
  <c r="L30" i="21"/>
  <c r="W29" i="21"/>
  <c r="W28" i="21"/>
  <c r="W27" i="21"/>
  <c r="W26" i="21"/>
  <c r="W25" i="21"/>
  <c r="AA24" i="21"/>
  <c r="Z24" i="21"/>
  <c r="Y24" i="21"/>
  <c r="AB24" i="21" s="1"/>
  <c r="X24" i="21"/>
  <c r="W24" i="21"/>
  <c r="L24" i="21"/>
  <c r="W23" i="21"/>
  <c r="W22" i="21"/>
  <c r="W21" i="21"/>
  <c r="W20" i="21"/>
  <c r="W19" i="21"/>
  <c r="AA18" i="21"/>
  <c r="Z18" i="21"/>
  <c r="Y18" i="21"/>
  <c r="X18" i="21"/>
  <c r="W18" i="21"/>
  <c r="L18" i="21"/>
  <c r="Q112" i="19"/>
  <c r="S112" i="19" s="1"/>
  <c r="T112" i="19" s="1"/>
  <c r="Q111" i="19"/>
  <c r="S111" i="19" s="1"/>
  <c r="T111" i="19" s="1"/>
  <c r="Q110" i="19"/>
  <c r="S110" i="19" s="1"/>
  <c r="T110" i="19" s="1"/>
  <c r="Q109" i="19"/>
  <c r="S109" i="19" s="1"/>
  <c r="T109" i="19" s="1"/>
  <c r="Q108" i="19"/>
  <c r="S108" i="19" s="1"/>
  <c r="T108" i="19" s="1"/>
  <c r="Q107" i="19"/>
  <c r="S107" i="19" s="1"/>
  <c r="T107" i="19" s="1"/>
  <c r="Q106" i="19"/>
  <c r="S106" i="19" s="1"/>
  <c r="T106" i="19" s="1"/>
  <c r="Q105" i="19"/>
  <c r="S105" i="19" s="1"/>
  <c r="T105" i="19" s="1"/>
  <c r="Q104" i="19"/>
  <c r="S104" i="19" s="1"/>
  <c r="T104" i="19" s="1"/>
  <c r="Q103" i="19"/>
  <c r="S103" i="19" s="1"/>
  <c r="T103" i="19" s="1"/>
  <c r="Q102" i="19"/>
  <c r="S102" i="19" s="1"/>
  <c r="T102" i="19" s="1"/>
  <c r="Q101" i="19"/>
  <c r="S101" i="19" s="1"/>
  <c r="T101" i="19" s="1"/>
  <c r="Q100" i="19"/>
  <c r="S100" i="19" s="1"/>
  <c r="T100" i="19" s="1"/>
  <c r="Q99" i="19"/>
  <c r="S99" i="19" s="1"/>
  <c r="T99" i="19" s="1"/>
  <c r="Q98" i="19"/>
  <c r="S98" i="19" s="1"/>
  <c r="T98" i="19" s="1"/>
  <c r="Q97" i="19"/>
  <c r="S97" i="19" s="1"/>
  <c r="T97" i="19" s="1"/>
  <c r="Q96" i="19"/>
  <c r="S96" i="19" s="1"/>
  <c r="T96" i="19" s="1"/>
  <c r="Q95" i="19"/>
  <c r="S95" i="19" s="1"/>
  <c r="T95" i="19" s="1"/>
  <c r="Q94" i="19"/>
  <c r="S94" i="19" s="1"/>
  <c r="T94" i="19" s="1"/>
  <c r="Q93" i="19"/>
  <c r="S93" i="19" s="1"/>
  <c r="T93" i="19" s="1"/>
  <c r="Q92" i="19"/>
  <c r="S92" i="19" s="1"/>
  <c r="T92" i="19" s="1"/>
  <c r="Q91" i="19"/>
  <c r="S91" i="19" s="1"/>
  <c r="T91" i="19" s="1"/>
  <c r="Q90" i="19"/>
  <c r="S90" i="19" s="1"/>
  <c r="T90" i="19" s="1"/>
  <c r="Q89" i="19"/>
  <c r="S89" i="19" s="1"/>
  <c r="T89" i="19" s="1"/>
  <c r="Q88" i="19"/>
  <c r="S88" i="19" s="1"/>
  <c r="T88" i="19" s="1"/>
  <c r="Q87" i="19"/>
  <c r="S87" i="19" s="1"/>
  <c r="T87" i="19" s="1"/>
  <c r="Q86" i="19"/>
  <c r="S86" i="19" s="1"/>
  <c r="T86" i="19" s="1"/>
  <c r="Q85" i="19"/>
  <c r="S85" i="19" s="1"/>
  <c r="T85" i="19" s="1"/>
  <c r="Q84" i="19"/>
  <c r="S84" i="19" s="1"/>
  <c r="T84" i="19" s="1"/>
  <c r="Q83" i="19"/>
  <c r="S83" i="19" s="1"/>
  <c r="T83" i="19" s="1"/>
  <c r="Q82" i="19"/>
  <c r="S82" i="19" s="1"/>
  <c r="T82" i="19" s="1"/>
  <c r="Q81" i="19"/>
  <c r="S81" i="19" s="1"/>
  <c r="T81" i="19" s="1"/>
  <c r="Q80" i="19"/>
  <c r="S80" i="19" s="1"/>
  <c r="T80" i="19" s="1"/>
  <c r="Q79" i="19"/>
  <c r="S79" i="19" s="1"/>
  <c r="T79" i="19" s="1"/>
  <c r="Q78" i="19"/>
  <c r="S78" i="19" s="1"/>
  <c r="T78" i="19" s="1"/>
  <c r="Q77" i="19"/>
  <c r="S77" i="19" s="1"/>
  <c r="T77" i="19" s="1"/>
  <c r="Q76" i="19"/>
  <c r="S76" i="19" s="1"/>
  <c r="T76" i="19" s="1"/>
  <c r="Q75" i="19"/>
  <c r="S75" i="19" s="1"/>
  <c r="T75" i="19" s="1"/>
  <c r="Q74" i="19"/>
  <c r="S74" i="19" s="1"/>
  <c r="T74" i="19" s="1"/>
  <c r="Q73" i="19"/>
  <c r="S73" i="19" s="1"/>
  <c r="T73" i="19" s="1"/>
  <c r="Q72" i="19"/>
  <c r="S72" i="19" s="1"/>
  <c r="T72" i="19" s="1"/>
  <c r="Q71" i="19"/>
  <c r="S71" i="19" s="1"/>
  <c r="T71" i="19" s="1"/>
  <c r="Q70" i="19"/>
  <c r="S70" i="19" s="1"/>
  <c r="T70" i="19" s="1"/>
  <c r="Q69" i="19"/>
  <c r="S69" i="19" s="1"/>
  <c r="T69" i="19" s="1"/>
  <c r="Q68" i="19"/>
  <c r="S68" i="19" s="1"/>
  <c r="T68" i="19" s="1"/>
  <c r="Q67" i="19"/>
  <c r="S67" i="19" s="1"/>
  <c r="T67" i="19" s="1"/>
  <c r="Q66" i="19"/>
  <c r="S66" i="19" s="1"/>
  <c r="T66" i="19" s="1"/>
  <c r="Q65" i="19"/>
  <c r="S65" i="19" s="1"/>
  <c r="T65" i="19" s="1"/>
  <c r="Q64" i="19"/>
  <c r="S64" i="19" s="1"/>
  <c r="T64" i="19" s="1"/>
  <c r="Q63" i="19"/>
  <c r="S63" i="19" s="1"/>
  <c r="T63" i="19" s="1"/>
  <c r="Q62" i="19"/>
  <c r="S62" i="19" s="1"/>
  <c r="T62" i="19" s="1"/>
  <c r="Q61" i="19"/>
  <c r="S61" i="19" s="1"/>
  <c r="T61" i="19" s="1"/>
  <c r="Q60" i="19"/>
  <c r="S60" i="19" s="1"/>
  <c r="T60" i="19" s="1"/>
  <c r="Q59" i="19"/>
  <c r="S59" i="19" s="1"/>
  <c r="T59" i="19" s="1"/>
  <c r="Q58" i="19"/>
  <c r="S58" i="19" s="1"/>
  <c r="T58" i="19" s="1"/>
  <c r="Q57" i="19"/>
  <c r="S57" i="19" s="1"/>
  <c r="T57" i="19" s="1"/>
  <c r="Q56" i="19"/>
  <c r="S56" i="19" s="1"/>
  <c r="T56" i="19" s="1"/>
  <c r="Q55" i="19"/>
  <c r="S55" i="19" s="1"/>
  <c r="T55" i="19" s="1"/>
  <c r="Q54" i="19"/>
  <c r="S54" i="19" s="1"/>
  <c r="T54" i="19" s="1"/>
  <c r="Q53" i="19"/>
  <c r="S53" i="19" s="1"/>
  <c r="T53" i="19" s="1"/>
  <c r="Q52" i="19"/>
  <c r="S52" i="19" s="1"/>
  <c r="T52" i="19" s="1"/>
  <c r="Q51" i="19"/>
  <c r="S51" i="19" s="1"/>
  <c r="T51" i="19" s="1"/>
  <c r="Q50" i="19"/>
  <c r="S50" i="19" s="1"/>
  <c r="T50" i="19" s="1"/>
  <c r="Q49" i="19"/>
  <c r="S49" i="19" s="1"/>
  <c r="T49" i="19" s="1"/>
  <c r="Q48" i="19"/>
  <c r="S48" i="19" s="1"/>
  <c r="T48" i="19" s="1"/>
  <c r="Q47" i="19"/>
  <c r="S47" i="19" s="1"/>
  <c r="T47" i="19" s="1"/>
  <c r="Q46" i="19"/>
  <c r="S46" i="19" s="1"/>
  <c r="T46" i="19" s="1"/>
  <c r="Q45" i="19"/>
  <c r="S45" i="19" s="1"/>
  <c r="T45" i="19" s="1"/>
  <c r="Q44" i="19"/>
  <c r="S44" i="19" s="1"/>
  <c r="T44" i="19" s="1"/>
  <c r="Q43" i="19"/>
  <c r="S43" i="19" s="1"/>
  <c r="T43" i="19" s="1"/>
  <c r="Q42" i="19"/>
  <c r="S42" i="19" s="1"/>
  <c r="T42" i="19" s="1"/>
  <c r="Q41" i="19"/>
  <c r="S41" i="19" s="1"/>
  <c r="T41" i="19" s="1"/>
  <c r="Q40" i="19"/>
  <c r="S40" i="19" s="1"/>
  <c r="T40" i="19" s="1"/>
  <c r="Q39" i="19"/>
  <c r="S39" i="19" s="1"/>
  <c r="T39" i="19" s="1"/>
  <c r="Q38" i="19"/>
  <c r="S38" i="19" s="1"/>
  <c r="T38" i="19" s="1"/>
  <c r="Q37" i="19"/>
  <c r="S37" i="19" s="1"/>
  <c r="T37" i="19" s="1"/>
  <c r="Q36" i="19"/>
  <c r="S36" i="19" s="1"/>
  <c r="T36" i="19" s="1"/>
  <c r="Q35" i="19"/>
  <c r="S35" i="19" s="1"/>
  <c r="T35" i="19" s="1"/>
  <c r="Q34" i="19"/>
  <c r="S34" i="19" s="1"/>
  <c r="T34" i="19" s="1"/>
  <c r="Q33" i="19"/>
  <c r="S33" i="19" s="1"/>
  <c r="T33" i="19" s="1"/>
  <c r="Q32" i="19"/>
  <c r="S32" i="19" s="1"/>
  <c r="T32" i="19" s="1"/>
  <c r="Q31" i="19"/>
  <c r="S31" i="19" s="1"/>
  <c r="T31" i="19" s="1"/>
  <c r="Q30" i="19"/>
  <c r="S30" i="19" s="1"/>
  <c r="T30" i="19" s="1"/>
  <c r="Q29" i="19"/>
  <c r="S29" i="19" s="1"/>
  <c r="T29" i="19" s="1"/>
  <c r="Q28" i="19"/>
  <c r="S28" i="19" s="1"/>
  <c r="T28" i="19" s="1"/>
  <c r="Q27" i="19"/>
  <c r="S27" i="19" s="1"/>
  <c r="T27" i="19" s="1"/>
  <c r="Q26" i="19"/>
  <c r="S26" i="19" s="1"/>
  <c r="T26" i="19" s="1"/>
  <c r="Q25" i="19"/>
  <c r="S25" i="19" s="1"/>
  <c r="T25" i="19" s="1"/>
  <c r="Q24" i="19"/>
  <c r="S24" i="19" s="1"/>
  <c r="T24" i="19" s="1"/>
  <c r="Q23" i="19"/>
  <c r="S23" i="19" s="1"/>
  <c r="T23" i="19" s="1"/>
  <c r="Q22" i="19"/>
  <c r="S22" i="19" s="1"/>
  <c r="T22" i="19" s="1"/>
  <c r="Q21" i="19"/>
  <c r="S21" i="19" s="1"/>
  <c r="T21" i="19" s="1"/>
  <c r="Q20" i="19"/>
  <c r="S20" i="19" s="1"/>
  <c r="T20" i="19" s="1"/>
  <c r="Q19" i="19"/>
  <c r="S19" i="19" s="1"/>
  <c r="T19" i="19" s="1"/>
  <c r="Q18" i="19"/>
  <c r="S18" i="19" s="1"/>
  <c r="T18" i="19" s="1"/>
  <c r="Q17" i="19"/>
  <c r="S17" i="19" s="1"/>
  <c r="T17" i="19" s="1"/>
  <c r="Q16" i="19"/>
  <c r="S16" i="19" s="1"/>
  <c r="T16" i="19" s="1"/>
  <c r="Q15" i="19"/>
  <c r="S15" i="19" s="1"/>
  <c r="T15" i="19" s="1"/>
  <c r="Q14" i="19"/>
  <c r="S14" i="19" s="1"/>
  <c r="T14" i="19" s="1"/>
  <c r="Q13" i="19"/>
  <c r="S13" i="19" s="1"/>
  <c r="T13" i="19" s="1"/>
  <c r="AB510" i="21" l="1"/>
  <c r="AB48" i="21"/>
  <c r="AB222" i="21"/>
  <c r="AB294" i="21"/>
  <c r="AB72" i="21"/>
  <c r="AB216" i="21"/>
  <c r="AB504" i="21"/>
  <c r="AB318" i="21"/>
  <c r="AB42" i="21"/>
  <c r="AB90" i="21"/>
  <c r="AB348" i="21"/>
  <c r="AB30" i="21"/>
  <c r="AB78" i="21"/>
  <c r="AB204" i="21"/>
  <c r="AB228" i="21"/>
  <c r="AB252" i="21"/>
  <c r="AB276" i="21"/>
  <c r="AB300" i="21"/>
  <c r="AB324" i="21"/>
  <c r="AB492" i="21"/>
  <c r="AB36" i="21"/>
  <c r="AB60" i="21"/>
  <c r="AB84" i="21"/>
  <c r="AB234" i="21"/>
  <c r="AB282" i="21"/>
  <c r="AB306" i="21"/>
  <c r="AB156" i="21"/>
  <c r="AB426" i="21"/>
  <c r="AB450" i="21"/>
  <c r="AB444" i="21"/>
  <c r="AB120" i="21"/>
  <c r="AB126" i="21"/>
  <c r="AB132" i="21"/>
  <c r="AB138" i="21"/>
  <c r="AB144" i="21"/>
  <c r="AB372" i="21"/>
  <c r="AB384" i="21"/>
  <c r="AB390" i="21"/>
  <c r="AB396" i="21"/>
  <c r="AB408" i="21"/>
  <c r="AB414" i="21"/>
  <c r="AB420" i="21"/>
  <c r="AB168" i="21"/>
  <c r="AB174" i="21"/>
  <c r="AB180" i="21"/>
  <c r="AB186" i="21"/>
  <c r="AB192" i="21"/>
  <c r="AB258" i="21"/>
  <c r="AB264" i="21"/>
  <c r="AB336" i="21"/>
  <c r="AB468" i="21"/>
  <c r="AB480" i="21"/>
  <c r="AB54" i="21"/>
  <c r="AB102" i="21"/>
  <c r="AB150" i="21"/>
  <c r="AB198" i="21"/>
  <c r="AB246" i="21"/>
  <c r="AB288" i="21"/>
  <c r="AB330" i="21"/>
  <c r="AB342" i="21"/>
  <c r="AB378" i="21"/>
  <c r="AB432" i="21"/>
  <c r="AB438" i="21"/>
  <c r="AB474" i="21"/>
  <c r="AB18" i="21"/>
  <c r="AB66" i="21"/>
  <c r="AB114" i="21"/>
  <c r="AB162" i="21"/>
  <c r="AB210" i="21"/>
  <c r="AB270" i="21"/>
  <c r="AB312" i="21"/>
  <c r="AB354" i="21"/>
  <c r="AB360" i="21"/>
  <c r="AB366" i="21"/>
  <c r="AB402" i="21"/>
  <c r="AB456" i="21"/>
  <c r="AB462" i="21"/>
  <c r="AB498" i="21"/>
  <c r="AB486" i="21"/>
  <c r="X12" i="21"/>
  <c r="Y12" i="21" s="1"/>
  <c r="W13" i="21"/>
  <c r="W14" i="21"/>
  <c r="W15" i="21"/>
  <c r="W16" i="21"/>
  <c r="W17" i="21"/>
  <c r="L12" i="21" l="1"/>
  <c r="W12" i="21"/>
  <c r="Z12" i="21" s="1"/>
  <c r="AA12" i="21" s="1"/>
  <c r="AB12" i="21" s="1"/>
  <c r="Q12" i="19" l="1"/>
  <c r="S12" i="19" s="1"/>
  <c r="T12"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df</author>
  </authors>
  <commentList>
    <comment ref="I13" authorId="0" shapeId="0" xr:uid="{00000000-0006-0000-0100-000001000000}">
      <text>
        <r>
          <rPr>
            <sz val="9"/>
            <color indexed="81"/>
            <rFont val="Tahoma"/>
            <family val="2"/>
          </rPr>
          <t xml:space="preserve">
Las Unidades Académicas y/o Administrativas que reportan al Riesgo deberán ser en todos los casos, Unidades pertenecientes al Proceso en cuestión.</t>
        </r>
      </text>
    </comment>
    <comment ref="Q13" authorId="0" shapeId="0" xr:uid="{00000000-0006-0000-0100-000002000000}">
      <text>
        <r>
          <rPr>
            <sz val="11"/>
            <color indexed="81"/>
            <rFont val="Calibri"/>
            <family val="2"/>
            <scheme val="minor"/>
          </rPr>
          <t>En este espacio se deben identificar los controles existentes. En caso que en la actualidad no se apliquen controles para la mitigación del Riesgo se debe escribir '</t>
        </r>
        <r>
          <rPr>
            <b/>
            <sz val="11"/>
            <color indexed="81"/>
            <rFont val="Calibri"/>
            <family val="2"/>
            <scheme val="minor"/>
          </rPr>
          <t>No hay controles establecidos.</t>
        </r>
        <r>
          <rPr>
            <sz val="11"/>
            <color indexed="81"/>
            <rFont val="Calibri"/>
            <family val="2"/>
            <scheme val="minor"/>
          </rPr>
          <t xml:space="preserve">' en la primera celda de controles.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df</author>
  </authors>
  <commentList>
    <comment ref="H13" authorId="0" shapeId="0" xr:uid="{FF77AAFF-B8E8-4E27-97D9-8F6D9B89062F}">
      <text>
        <r>
          <rPr>
            <sz val="9"/>
            <color indexed="81"/>
            <rFont val="Tahoma"/>
            <family val="2"/>
          </rPr>
          <t xml:space="preserve">
Las Unidades Académicas y/o Administrativas que reportan al Riesgo deberán ser en todos los casos, Unidades pertenecientes al Proceso en cuestión.</t>
        </r>
      </text>
    </comment>
    <comment ref="P13" authorId="0" shapeId="0" xr:uid="{9D5447DE-B3F6-4982-8011-A91F1FD73014}">
      <text>
        <r>
          <rPr>
            <sz val="11"/>
            <color indexed="81"/>
            <rFont val="Calibri"/>
            <family val="2"/>
            <scheme val="minor"/>
          </rPr>
          <t>En este espacio se deben identificar los controles existentes. En caso que en la actualidad no se apliquen controles para la mitigación del Riesgo se debe escribir '</t>
        </r>
        <r>
          <rPr>
            <b/>
            <sz val="11"/>
            <color indexed="81"/>
            <rFont val="Calibri"/>
            <family val="2"/>
            <scheme val="minor"/>
          </rPr>
          <t>No hay controles establecidos.</t>
        </r>
        <r>
          <rPr>
            <sz val="11"/>
            <color indexed="81"/>
            <rFont val="Calibri"/>
            <family val="2"/>
            <scheme val="minor"/>
          </rPr>
          <t xml:space="preserve">' en la primera celda de controles.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df</author>
  </authors>
  <commentList>
    <comment ref="O10" authorId="0" shapeId="0" xr:uid="{00000000-0006-0000-0600-000001000000}">
      <text>
        <r>
          <rPr>
            <sz val="9"/>
            <color indexed="81"/>
            <rFont val="Tahoma"/>
            <family val="2"/>
          </rPr>
          <t>Nivel de Deficiencia</t>
        </r>
      </text>
    </comment>
    <comment ref="P10" authorId="0" shapeId="0" xr:uid="{00000000-0006-0000-0600-000002000000}">
      <text>
        <r>
          <rPr>
            <b/>
            <sz val="9"/>
            <color indexed="81"/>
            <rFont val="Tahoma"/>
            <family val="2"/>
          </rPr>
          <t>Nivel de Exposición.</t>
        </r>
      </text>
    </comment>
    <comment ref="Q10" authorId="0" shapeId="0" xr:uid="{00000000-0006-0000-0600-000003000000}">
      <text>
        <r>
          <rPr>
            <b/>
            <sz val="9"/>
            <color indexed="81"/>
            <rFont val="Tahoma"/>
            <family val="2"/>
          </rPr>
          <t>Nivel de Probabilidad.</t>
        </r>
      </text>
    </comment>
    <comment ref="R10" authorId="0" shapeId="0" xr:uid="{00000000-0006-0000-0600-000004000000}">
      <text>
        <r>
          <rPr>
            <b/>
            <sz val="9"/>
            <color indexed="81"/>
            <rFont val="Tahoma"/>
            <family val="2"/>
          </rPr>
          <t>Nivel de Consecuencias</t>
        </r>
      </text>
    </comment>
    <comment ref="S10" authorId="0" shapeId="0" xr:uid="{00000000-0006-0000-0600-000005000000}">
      <text>
        <r>
          <rPr>
            <b/>
            <sz val="9"/>
            <color indexed="81"/>
            <rFont val="Tahoma"/>
            <family val="2"/>
          </rPr>
          <t>Nivel de Riesgo</t>
        </r>
      </text>
    </comment>
  </commentList>
</comments>
</file>

<file path=xl/sharedStrings.xml><?xml version="1.0" encoding="utf-8"?>
<sst xmlns="http://schemas.openxmlformats.org/spreadsheetml/2006/main" count="1370" uniqueCount="765">
  <si>
    <t>Macroproceso: Direccionamiento Estratégico</t>
  </si>
  <si>
    <t>Proceso: Gestión Integrada</t>
  </si>
  <si>
    <t>Seleccione el Eje a evaluar:</t>
  </si>
  <si>
    <t>Subsistema de Gestión de Calidad (SGC)</t>
  </si>
  <si>
    <t>Subsistema de Gestión Ambiental (SGA)</t>
  </si>
  <si>
    <t>Subsistema de Gestión de Seguridad y Salud en el Trabajo (SGSST)</t>
  </si>
  <si>
    <t>Subsistema de Seguridad de la Información (SGSI)</t>
  </si>
  <si>
    <t>DESCRIPCIÓN</t>
  </si>
  <si>
    <t>CLASIFICACIÓN</t>
  </si>
  <si>
    <t>Realizar de manera sistemática y permanente un análisis valorativo y autónomo que permita verificar el grado de cumplimiento de los objetivos institucionales.</t>
  </si>
  <si>
    <t>Consolidar la Interinstitucionalización e Internacionalización de la Universidad Distrital Francisco José de Caldas mediante un conjunto de acciones para el direccionamiento estratégico con variables académicas, administrativas y tecnológicas para facilitar la inmersión y participación activa de la institución en la sociedad del conocimiento en el ámbito local, nacional e internacional.</t>
  </si>
  <si>
    <t>Planeación Estratégica e Institucional</t>
  </si>
  <si>
    <t>Gestión Integrada</t>
  </si>
  <si>
    <t>Autoevaluación y Acreditación</t>
  </si>
  <si>
    <t>Interinstitucionalización e Internacionalización</t>
  </si>
  <si>
    <t>Comunicaciones</t>
  </si>
  <si>
    <t>Gestión de Docencia</t>
  </si>
  <si>
    <t>Gestión de Investigación</t>
  </si>
  <si>
    <t>Extensión y Proyección Social</t>
  </si>
  <si>
    <t>Admisiones, Registro y Control</t>
  </si>
  <si>
    <t>Bienestar Institucional</t>
  </si>
  <si>
    <t>Gestión de la Información Bibliográfica</t>
  </si>
  <si>
    <t>Gestión de Laboratorios</t>
  </si>
  <si>
    <t>Servicio al Ciudadano</t>
  </si>
  <si>
    <t>Gestión de los Sistemas de Información y las Telecomunicaciones</t>
  </si>
  <si>
    <t>Gestión y Desarrollo del Talento Humano</t>
  </si>
  <si>
    <t>Gestión Documental</t>
  </si>
  <si>
    <t>Gestión de Infraestructura Física</t>
  </si>
  <si>
    <t>Gestión de Recursos Financieros</t>
  </si>
  <si>
    <t>Gestión Contractual</t>
  </si>
  <si>
    <t>Gestión Jurídica</t>
  </si>
  <si>
    <t>Evaluación y Control</t>
  </si>
  <si>
    <t>Control Disciplinario</t>
  </si>
  <si>
    <t>Garantizar que los planes de estudio establecidos para cada proyecto curricular, ofrezcan al estudiante de la UDFJC una formación integral y de calidad, dirigida fundamentalmente a las necesidades de la sociedad, contando con la cantidad e idoneidad de docentes y demás personal que influya directamente en tal proceso de formación, garantizando que se ejecute eficientemente el proceso de enseñanza.</t>
  </si>
  <si>
    <t>Fomentar y desarrollar la Gestión Investigativa de alto impacto, a través de la formulación de estrategias, programas y proyectos, a fin de aportar a la consecución de los objetivos y cumplimiento de las funciones institucionales y a los fines esenciales del estado.</t>
  </si>
  <si>
    <t>Promover la Vinculación de la Universidad Distrital Francisco José de Caldas con su Entorno social, a través de la coordinación de los programas, planes y proyectos de Extensión y Proyección Social, en articulación a la Docencia y la Investigación.</t>
  </si>
  <si>
    <t>Garantizar que la Inscripción, Selección, Ingresos, Reingresos, Transferencias, Registro y Control de la Historia Académica de los estudiantes y egresados de la Universidad, que se lleva a cabo en los Proyectos Curriculares, se realicen bajos preceptos de Equidad y Transparencia.</t>
  </si>
  <si>
    <t>Ofrecer servicios de Bienestar Universitario mediante la ejecución de programas que permitan el mejoramiento de la calidad de vida y el desarrollo integral de la comunidad Universitaria.</t>
  </si>
  <si>
    <t>Gestionar y proveer el acceso a fuentes de información académicas, investigativas y culturales de la comunidad universitaria, a través de recursos y servicios de información oportunos con el fin de apoyar la docencia, investigación y extensión de la comunidad universitaria y fortalecer los procesos misionales de la Universidad Distrital Francisco José de Caldas.</t>
  </si>
  <si>
    <t>Promover Servidores Públicos altamente calificados y comprometidos con la organización creando condiciones para su bienestar, seguridad e integralidad, a través del diseño e implementación de políticas, estrategias, planes, programas y proyectos, encaminados a la consecución de los objetivos y cumplimiento de las funciones institucionales.</t>
  </si>
  <si>
    <t>Ejecutar y desarrollar políticas, planes, programas y proyectos de carácter jurídico, armonizando los actos administrativos emanados por la Universidad con las leyes y la jurisprudencia vigente, llevando a cabo la representación legal, la defensa judicial, la asesoría en temas jurídicos y el apoyo a la gestión contractual, de la Universidad Distrital Francisco José de Caldas.</t>
  </si>
  <si>
    <t>Facultad Ciencias y Educación - Macarena A</t>
  </si>
  <si>
    <t>Facultad Ciencias y Educación - Macarena B</t>
  </si>
  <si>
    <t>Aduanilla de Paiba</t>
  </si>
  <si>
    <t>Riesgos de Corrupción</t>
  </si>
  <si>
    <t>Todas las Sedes</t>
  </si>
  <si>
    <t xml:space="preserve">OBJETIVO DEL PROCESO  </t>
  </si>
  <si>
    <t>CONSECUENCIAS</t>
  </si>
  <si>
    <t>SEDE</t>
  </si>
  <si>
    <t>PROBABILIDAD</t>
  </si>
  <si>
    <t xml:space="preserve">IMPACTO </t>
  </si>
  <si>
    <t>VALORACIÓN DEL RIESGO</t>
  </si>
  <si>
    <t>Menor - 2</t>
  </si>
  <si>
    <t>Moderado - 3</t>
  </si>
  <si>
    <t>MODERADO 4</t>
  </si>
  <si>
    <t>ALTA-IMPORTANTE 5</t>
  </si>
  <si>
    <t>MODERADO 6</t>
  </si>
  <si>
    <t>ALTA-IMPORTANTE 8</t>
  </si>
  <si>
    <t xml:space="preserve">PROCESO </t>
  </si>
  <si>
    <t>ZONA/LUGAR</t>
  </si>
  <si>
    <t>ACTIVIDADES</t>
  </si>
  <si>
    <t>¿ES RUTINARIO?</t>
  </si>
  <si>
    <t>Sí</t>
  </si>
  <si>
    <t>No</t>
  </si>
  <si>
    <t>PELIGRO</t>
  </si>
  <si>
    <t xml:space="preserve">DESCRIPCIÓN </t>
  </si>
  <si>
    <t>¿ES RUTINARIA?</t>
  </si>
  <si>
    <t>Biológico</t>
  </si>
  <si>
    <t>Físico</t>
  </si>
  <si>
    <t>Químico</t>
  </si>
  <si>
    <t>Psicosocial</t>
  </si>
  <si>
    <t>Biomecánicos</t>
  </si>
  <si>
    <t>EFECTOS POSIBLES</t>
  </si>
  <si>
    <t>FUENTE</t>
  </si>
  <si>
    <t>MEDIO</t>
  </si>
  <si>
    <t>TRABAJADOR</t>
  </si>
  <si>
    <t>CONTROLES EXISTENTES</t>
  </si>
  <si>
    <t>N.D</t>
  </si>
  <si>
    <t>N.E</t>
  </si>
  <si>
    <t>N.P (N.DxN.E)</t>
  </si>
  <si>
    <t>N.C</t>
  </si>
  <si>
    <t>N.R (N.PxN.C)</t>
  </si>
  <si>
    <t>EVALUACIÓN DEL RIESGO</t>
  </si>
  <si>
    <t>ACEPTABILIDAD DEL RIESGO</t>
  </si>
  <si>
    <t>No EXPUESTOS</t>
  </si>
  <si>
    <t>ELIMINACIÓN</t>
  </si>
  <si>
    <t>SUSTITUCIÓN</t>
  </si>
  <si>
    <t>CONTROLES DE INGENIERÍA</t>
  </si>
  <si>
    <t>CONTROLES ADMINISTRATIVOS, SEÑALIZACIÓN Y ADVERTENCIA</t>
  </si>
  <si>
    <t>EQUIPOS/EPP</t>
  </si>
  <si>
    <t>PROGRAMA</t>
  </si>
  <si>
    <t>PROCEDIMIENTO U OTROS</t>
  </si>
  <si>
    <t>GESTIÓN</t>
  </si>
  <si>
    <t>MEDIDAS DE INTERVENCIÓN (PROPUESTAS)</t>
  </si>
  <si>
    <t>Muy Alto (MA) - 10</t>
  </si>
  <si>
    <t>Alto (A) - 6</t>
  </si>
  <si>
    <t>Medio (M) - 2</t>
  </si>
  <si>
    <t>Bajo (B) - No se Asigna Valor</t>
  </si>
  <si>
    <t xml:space="preserve">Continua (EC) - 4 </t>
  </si>
  <si>
    <t>Frecuente (EF) - 3</t>
  </si>
  <si>
    <t>Ocasional (EO) - 2</t>
  </si>
  <si>
    <t>Esporádica (EE) - 1</t>
  </si>
  <si>
    <t>MUY ALTO (MA) - 40</t>
  </si>
  <si>
    <t>MUY ALTO (MA) - 24</t>
  </si>
  <si>
    <t>MUY ALTO (MA) - 30</t>
  </si>
  <si>
    <t>ALTO (A) - 20</t>
  </si>
  <si>
    <t>ALTO (A) - 10</t>
  </si>
  <si>
    <t>ALTO (A) - 18</t>
  </si>
  <si>
    <t>ALTO (A) - 12</t>
  </si>
  <si>
    <t>MEDIO (M) - 6</t>
  </si>
  <si>
    <t>MEDIO (M) - 8</t>
  </si>
  <si>
    <t>BAJO (B) - 4</t>
  </si>
  <si>
    <t>BAJO (B) - 2</t>
  </si>
  <si>
    <t>Mortal o Catastrófico (M) - 100</t>
  </si>
  <si>
    <t>Muy Grave (MG) - 60</t>
  </si>
  <si>
    <t>Grave (G) - 25</t>
  </si>
  <si>
    <t>Leve (L) - 10</t>
  </si>
  <si>
    <t>Para Todos</t>
  </si>
  <si>
    <t>PROCESO</t>
  </si>
  <si>
    <t>Estratégico</t>
  </si>
  <si>
    <t>Imagen</t>
  </si>
  <si>
    <t>Operativos</t>
  </si>
  <si>
    <t>Financieros</t>
  </si>
  <si>
    <t>De cumplimiento</t>
  </si>
  <si>
    <t>De tecnología</t>
  </si>
  <si>
    <t>De corrupción</t>
  </si>
  <si>
    <t>ZONA DE RIESGO</t>
  </si>
  <si>
    <t>CONTROLES</t>
  </si>
  <si>
    <t>TIPO DE CONTROL</t>
  </si>
  <si>
    <t>Correctivo</t>
  </si>
  <si>
    <t xml:space="preserve">Preventivo </t>
  </si>
  <si>
    <t xml:space="preserve">Documentado </t>
  </si>
  <si>
    <t xml:space="preserve">Aplicación </t>
  </si>
  <si>
    <t>Efectivo</t>
  </si>
  <si>
    <t>NIVEL</t>
  </si>
  <si>
    <t>MANEJO DEL RIESGO</t>
  </si>
  <si>
    <t xml:space="preserve">Seguimiento, evaluación y mejora </t>
  </si>
  <si>
    <t>Nulo - 0</t>
  </si>
  <si>
    <t>Bajo - 5</t>
  </si>
  <si>
    <t>Medio - 15</t>
  </si>
  <si>
    <t>Medio Alto - 20</t>
  </si>
  <si>
    <t>Alto - 25</t>
  </si>
  <si>
    <t>RIESGO CONTROLADO</t>
  </si>
  <si>
    <t>Evitar (EV)</t>
  </si>
  <si>
    <t>Reducir (RE)</t>
  </si>
  <si>
    <t>Transferir (TR)</t>
  </si>
  <si>
    <t>Asumir (AS)</t>
  </si>
  <si>
    <t>PROBABILIDAD RESIDUAL</t>
  </si>
  <si>
    <t>IMPACTO RESIDUAL</t>
  </si>
  <si>
    <t>Todos los Procesos</t>
  </si>
  <si>
    <t>N/A</t>
  </si>
  <si>
    <t>Virus</t>
  </si>
  <si>
    <t>Bacterias</t>
  </si>
  <si>
    <t>Hongos</t>
  </si>
  <si>
    <t>Ricketsias</t>
  </si>
  <si>
    <t>Parásitos</t>
  </si>
  <si>
    <t>Picaduras</t>
  </si>
  <si>
    <t>Mordeduras</t>
  </si>
  <si>
    <t>Fluidos o excrementos</t>
  </si>
  <si>
    <t>BIOLÓGICO</t>
  </si>
  <si>
    <t>FÍSICO</t>
  </si>
  <si>
    <t xml:space="preserve">Ruido de impacto </t>
  </si>
  <si>
    <t xml:space="preserve">Ruido intermitente </t>
  </si>
  <si>
    <t>Ruido continuo</t>
  </si>
  <si>
    <t>Exceso de Iluminación</t>
  </si>
  <si>
    <t>Deficiencia de Iluminación</t>
  </si>
  <si>
    <t xml:space="preserve">Vibración cuerpo entero </t>
  </si>
  <si>
    <t>Vibración segmentaria</t>
  </si>
  <si>
    <t>Temperaturas extremo calor</t>
  </si>
  <si>
    <t>Temperaturas extremo frío</t>
  </si>
  <si>
    <t xml:space="preserve">Radicaciones ionizantes rayos X, </t>
  </si>
  <si>
    <t>Radicaciones ionizantes rayos gama</t>
  </si>
  <si>
    <t>Radicaciones ionizantes rayos beta</t>
  </si>
  <si>
    <t>Radicaciones ionizantes rayos alfa</t>
  </si>
  <si>
    <t>Radicaciones no ionizantes laser</t>
  </si>
  <si>
    <t>Radicaciones no ionizantes ultravioleta</t>
  </si>
  <si>
    <t>Radicaciones no ionizantes  infrarroja</t>
  </si>
  <si>
    <t xml:space="preserve">Radicaciones no ionizantes radiofrecuencia </t>
  </si>
  <si>
    <t>Radicaciones no ionizantes microondas</t>
  </si>
  <si>
    <t>QUÍMICO</t>
  </si>
  <si>
    <t>PSICOSOCIAL</t>
  </si>
  <si>
    <t>BIOMECÁNICOS</t>
  </si>
  <si>
    <t>CONDICIONES DE SEGURIDAD</t>
  </si>
  <si>
    <t>FENÓMENOS NATURALES</t>
  </si>
  <si>
    <t>Polvos orgánicos</t>
  </si>
  <si>
    <t>Polvos inorgánicos</t>
  </si>
  <si>
    <t>Fibras</t>
  </si>
  <si>
    <t xml:space="preserve">Líquidos nieblas </t>
  </si>
  <si>
    <t>Líquidos rocios</t>
  </si>
  <si>
    <t>Gases y vapores</t>
  </si>
  <si>
    <t xml:space="preserve">Humos metálicos </t>
  </si>
  <si>
    <t>Humos no metálicos</t>
  </si>
  <si>
    <t>Material particulado</t>
  </si>
  <si>
    <t xml:space="preserve">Gestión organizacional estilo de mando, </t>
  </si>
  <si>
    <t>Gestión organizacional pago</t>
  </si>
  <si>
    <t>Gestión organizacional contratación</t>
  </si>
  <si>
    <t xml:space="preserve">Gestión organizacional participación </t>
  </si>
  <si>
    <t xml:space="preserve">Gestión organizacional inducción y capacitación, </t>
  </si>
  <si>
    <t>Gestión organizacional bienestar social</t>
  </si>
  <si>
    <t>Gestión organizacional evaluación del desempeño</t>
  </si>
  <si>
    <t>Gestión organizacional manejo de cambios</t>
  </si>
  <si>
    <t>Características de la organización del trabajo (comunicación, tecnología, organización del trabajo, demandas cualitativas y cuantitativas de la labor</t>
  </si>
  <si>
    <t>Características del grupo social de trabajo relaciones</t>
  </si>
  <si>
    <t>Características del grupo social de trabajo cohesión</t>
  </si>
  <si>
    <t>Características del grupo social de trabajo calidad de interacciones</t>
  </si>
  <si>
    <t>Características del grupo social de trabajo trabajo en equipo</t>
  </si>
  <si>
    <t>Condiciones de la tarea carga mental</t>
  </si>
  <si>
    <t>Condiciones de la tarea contenido de la tarea</t>
  </si>
  <si>
    <t>Condiciones de la tarea demandas emocionales</t>
  </si>
  <si>
    <t xml:space="preserve">Condiciones de la tarea sistema de control </t>
  </si>
  <si>
    <t>Condiciones de la tarea definición de roles</t>
  </si>
  <si>
    <t>Condiciones de la tarea monotonía</t>
  </si>
  <si>
    <t xml:space="preserve">Interfase persona-tarea conocimientos, </t>
  </si>
  <si>
    <t>Interfase persona-tarea habilidades en relación con la demanda de la tarea</t>
  </si>
  <si>
    <t>Interfase persona-tarea iniciativa</t>
  </si>
  <si>
    <t>Interfase persona-tarea autonomía y reconocimiento</t>
  </si>
  <si>
    <t>Interfase persona-tarea identificación de la persona con la tarea y la organización</t>
  </si>
  <si>
    <t>Jornadas de trabajo pausas</t>
  </si>
  <si>
    <t>Jornadas de trabajo trabajo nocturno</t>
  </si>
  <si>
    <t>Jornadas de trabajo rotación</t>
  </si>
  <si>
    <t>Jornadas de trabajo horas extras</t>
  </si>
  <si>
    <t>Jornadas de trabajo descansos</t>
  </si>
  <si>
    <t>Postura prolongada</t>
  </si>
  <si>
    <t>Postura mantenida</t>
  </si>
  <si>
    <t xml:space="preserve">Postura forzada </t>
  </si>
  <si>
    <t>Postura antigravitacional</t>
  </si>
  <si>
    <t>Esfuerzo</t>
  </si>
  <si>
    <t>Movimiento repetitivo</t>
  </si>
  <si>
    <t>Manipulación manual de cargas</t>
  </si>
  <si>
    <t>Mecánico elementos o partes de máquinas</t>
  </si>
  <si>
    <t>Mecánico herramientas, Mecánico equipos</t>
  </si>
  <si>
    <t>Mecánico piezas a trabajar</t>
  </si>
  <si>
    <t>Mecánico materiales proyectados sólidos</t>
  </si>
  <si>
    <t>Mecánico materiales proyectados sólidos fluidos</t>
  </si>
  <si>
    <t>Eléctrico alta tensión</t>
  </si>
  <si>
    <t>Eléctrico baja tensión</t>
  </si>
  <si>
    <t>Eléctrico estática</t>
  </si>
  <si>
    <t xml:space="preserve">Locativo sistemas y medios de almacenamiento </t>
  </si>
  <si>
    <t>Locativo  superficies de trabajo irregulares, Locativo  superficies de trabajo deslizantes</t>
  </si>
  <si>
    <t>Locativo  superficies de trabajo con diferencias de nivel</t>
  </si>
  <si>
    <t xml:space="preserve">Locativo condiciones de orden y aseo </t>
  </si>
  <si>
    <t>Locativo caída de objetos</t>
  </si>
  <si>
    <t xml:space="preserve">Tecnológico explosión, Tecnológico fuga </t>
  </si>
  <si>
    <t>Tecnológico derrame, Tecnológico incendio</t>
  </si>
  <si>
    <t>Accidentes de tránsito</t>
  </si>
  <si>
    <t xml:space="preserve">Públicos robos, atracos, asaltos, </t>
  </si>
  <si>
    <t>Públicos atentados</t>
  </si>
  <si>
    <t>Públicos de orden público</t>
  </si>
  <si>
    <t>Trabajo en alturas</t>
  </si>
  <si>
    <t>Espacios confinados</t>
  </si>
  <si>
    <t>Sismo</t>
  </si>
  <si>
    <t>Terremoto</t>
  </si>
  <si>
    <t>Vendaval</t>
  </si>
  <si>
    <t>Inundación</t>
  </si>
  <si>
    <t>Derrumbe</t>
  </si>
  <si>
    <t>Precipitaciones (lluvias, granizadas, heladas)</t>
  </si>
  <si>
    <t>Condiciones_de_Seguridad</t>
  </si>
  <si>
    <t>Fenómenos_Naturales</t>
  </si>
  <si>
    <t>Muy probable - 5</t>
  </si>
  <si>
    <t>Altamente probable - 4</t>
  </si>
  <si>
    <t>Probable - 3</t>
  </si>
  <si>
    <t>Posible - 2</t>
  </si>
  <si>
    <t>Poco probable - 1</t>
  </si>
  <si>
    <t>Incendio</t>
  </si>
  <si>
    <t>Explosión</t>
  </si>
  <si>
    <t>FACTOR DE RIESGO</t>
  </si>
  <si>
    <t>OBJETIVO</t>
  </si>
  <si>
    <t>CANTIDAD</t>
  </si>
  <si>
    <t>PELIGROSIDAD</t>
  </si>
  <si>
    <t>EXTENSIÓN</t>
  </si>
  <si>
    <t>POBLACIÓN AFECTADA</t>
  </si>
  <si>
    <t>Muy peligrosa - 4</t>
  </si>
  <si>
    <t>Muy extenso - 4</t>
  </si>
  <si>
    <t>Muy alto - 4</t>
  </si>
  <si>
    <t>Alta - 3</t>
  </si>
  <si>
    <t>Peligrosa - 3</t>
  </si>
  <si>
    <t>Extenso - 3</t>
  </si>
  <si>
    <t>Alto - 3</t>
  </si>
  <si>
    <t>Poco peligrosa - 2</t>
  </si>
  <si>
    <t>Poco extenso (Emplazamiento) - 2</t>
  </si>
  <si>
    <t>No peligrosa - 1</t>
  </si>
  <si>
    <t>Puntual (Área afectada) - 1</t>
  </si>
  <si>
    <t>Sede Administrativa</t>
  </si>
  <si>
    <t>Facultad Ingeniería</t>
  </si>
  <si>
    <t>Facultad de Medio Ambiente y Recursos Naturales - Vivero</t>
  </si>
  <si>
    <t>Facultad  Tecnológica</t>
  </si>
  <si>
    <t>Facultad de Artes ASAB</t>
  </si>
  <si>
    <t>Facultad de Artes ASAB - Sótanos Jimenez</t>
  </si>
  <si>
    <t>Academia Luis A. Calvo - ALAC</t>
  </si>
  <si>
    <t>Posgrados de Ciencias y Educación</t>
  </si>
  <si>
    <t>Sede Deportiva Calle 34</t>
  </si>
  <si>
    <t>Emisora LAUD 90.4</t>
  </si>
  <si>
    <t>ILUD - Calle 54</t>
  </si>
  <si>
    <t>ILUD - San Luis</t>
  </si>
  <si>
    <t>ILUD - UGI</t>
  </si>
  <si>
    <t>Sede PORVENIR</t>
  </si>
  <si>
    <t>Sede IDEXUD</t>
  </si>
  <si>
    <t>Sede B "Thomas Jefferson"</t>
  </si>
  <si>
    <t>Sede Calle 42 No. 8A-80</t>
  </si>
  <si>
    <t>Sede Sección Publicaciones y Unidad de Extensión Facultad de Ciencias</t>
  </si>
  <si>
    <t>NIVEL DE RIESGO 1 (4000 - 2400)</t>
  </si>
  <si>
    <t>NIVEL DE RIESGO 1 (2400- 1440)</t>
  </si>
  <si>
    <t>NIVEL DE RIESGO 1 (2000 - 1200)</t>
  </si>
  <si>
    <t>NIVEL DE RIESGO 1 (1200 - 600)</t>
  </si>
  <si>
    <t>NIVEL DE RIESGO 1 (1000 - 600)</t>
  </si>
  <si>
    <t>NIVEL DE RIESGO 1 (800 - 600)</t>
  </si>
  <si>
    <t>NIVEL DE RIESGO 2 (500 - 250)</t>
  </si>
  <si>
    <t>NIVEL DE RIESGO 2 (480 - 360)</t>
  </si>
  <si>
    <t>NIVEL DE RIESGO 2 (400-240)</t>
  </si>
  <si>
    <t>NIVEL DE RIESGO 2 (400 - 200)</t>
  </si>
  <si>
    <t>NIVEL DE RIESGO 2 (200)</t>
  </si>
  <si>
    <t>NIVEL DE RIESGO 2 (200 - 150)</t>
  </si>
  <si>
    <t>NIVEL DE RIESGO 3 (120)</t>
  </si>
  <si>
    <t>NIVEL DE RIESGO 3 (100)</t>
  </si>
  <si>
    <t>NIVEL DE RIESGO 3 (100 - 50)</t>
  </si>
  <si>
    <t>NIVEL DE RIESGO 3 (80 - 60)</t>
  </si>
  <si>
    <t>NIVEL DE RIESGO 3 (40)</t>
  </si>
  <si>
    <t>NIVEL DE RIESGO 4 (20)</t>
  </si>
  <si>
    <t>Interno</t>
  </si>
  <si>
    <t>Externo</t>
  </si>
  <si>
    <t>TIPO DE RIESGO</t>
  </si>
  <si>
    <t>ACTIVO DE INFORMACIÓN</t>
  </si>
  <si>
    <t>AMENAZA (RIESGO)</t>
  </si>
  <si>
    <t>VULNERABILIDAD (CAUSAS)</t>
  </si>
  <si>
    <t>ACCIONES DE CONTROL Y/O MEJORA</t>
  </si>
  <si>
    <t>METAS</t>
  </si>
  <si>
    <t>FECHA DE INICIO</t>
  </si>
  <si>
    <t>FECHA DE FINALIZACIÒN</t>
  </si>
  <si>
    <t>RESPONSABLE</t>
  </si>
  <si>
    <t>MODERADO 3</t>
  </si>
  <si>
    <t>ALTA - IMPORTANTE 5</t>
  </si>
  <si>
    <t>BAJO - TRIVIAL 1</t>
  </si>
  <si>
    <t>BAJO - TRIVIAL 2</t>
  </si>
  <si>
    <t>BAJO - TRIVIAL 3</t>
  </si>
  <si>
    <t>BAJO - ACEPTABLE 2</t>
  </si>
  <si>
    <t>BAJO - ACEPTABLE 4</t>
  </si>
  <si>
    <t>ALTA - IMPORTANTE 8</t>
  </si>
  <si>
    <t>ALTA - IMPORTANTE 10</t>
  </si>
  <si>
    <t>ALTA - IMPORTANTE 9</t>
  </si>
  <si>
    <t>ALTA - IMPORTANTE 12</t>
  </si>
  <si>
    <t>CATASTRÓFICO – INACEPTABLE 15</t>
  </si>
  <si>
    <t>ALTA-IMPORTANTE 4</t>
  </si>
  <si>
    <t>CATASTRÓFICO – INACEPTABLE 10</t>
  </si>
  <si>
    <t>CATASTRÓFICO – INACEPTABLE 16</t>
  </si>
  <si>
    <t>CATASTRÓFICO – INACEPTABLE 12</t>
  </si>
  <si>
    <t>CATASTRÓFICO – INACEPTABLE 20</t>
  </si>
  <si>
    <t>CATASTRÓFICO – INACEPTABLE 25</t>
  </si>
  <si>
    <t>Raro - 1</t>
  </si>
  <si>
    <t>Improbable - 2</t>
  </si>
  <si>
    <t>Posible - 3</t>
  </si>
  <si>
    <t>Probable - 4</t>
  </si>
  <si>
    <t>Insignificante - 1</t>
  </si>
  <si>
    <t>Seguro - 5</t>
  </si>
  <si>
    <t>Mayor - 4</t>
  </si>
  <si>
    <t>Catastrófico - 5</t>
  </si>
  <si>
    <t>EVALUACIÓN DE CONTROLES</t>
  </si>
  <si>
    <t>ACCIONES DE CONTROL RESIDUALES</t>
  </si>
  <si>
    <t>ZONA DE RIESGO RESIDUAL</t>
  </si>
  <si>
    <t>RIESGO LEVE 3</t>
  </si>
  <si>
    <t>RIESGO LEVE 6</t>
  </si>
  <si>
    <t>RIESGO LEVE 9</t>
  </si>
  <si>
    <t>RIESGO LEVE 12</t>
  </si>
  <si>
    <t>RIESGO LEVE 15</t>
  </si>
  <si>
    <t>RIESGO LEVE 4</t>
  </si>
  <si>
    <t>RIESGO LEVE 8</t>
  </si>
  <si>
    <t>RIESGO LEVE 16</t>
  </si>
  <si>
    <t>RIESGO LEVE 20</t>
  </si>
  <si>
    <t>RIESGO LEVE 5</t>
  </si>
  <si>
    <t>RIESGO LEVE 10</t>
  </si>
  <si>
    <t>RIESGO LEVE 18</t>
  </si>
  <si>
    <t>RIESGO LEVE 7</t>
  </si>
  <si>
    <t>RIESGO LEVE 14</t>
  </si>
  <si>
    <t>RIESGO LEVE 11</t>
  </si>
  <si>
    <t>RIESGO MODERADO 25</t>
  </si>
  <si>
    <t>RIESGO MODERADO 24</t>
  </si>
  <si>
    <t>RIESGO MODERADO 30</t>
  </si>
  <si>
    <t>RIESGO MODERADO 21</t>
  </si>
  <si>
    <t>RIESGO MODERADO 28</t>
  </si>
  <si>
    <t>RIESGO MODERADO 35</t>
  </si>
  <si>
    <t>RIESGO MODERADO 32</t>
  </si>
  <si>
    <t>RIESGO MODERADO 40</t>
  </si>
  <si>
    <t>RIESGO MODERADO 27</t>
  </si>
  <si>
    <t>RIESGO MODERADO 36</t>
  </si>
  <si>
    <t>RIESGO MODERADO 22</t>
  </si>
  <si>
    <t>RIESGO MODERADO 33</t>
  </si>
  <si>
    <t>RIESGO SIGNIFICATIVO 44</t>
  </si>
  <si>
    <t>RIESGO SIGNIFICATIVO 48</t>
  </si>
  <si>
    <t>RIESGO SIGNIFICATIVO 45</t>
  </si>
  <si>
    <t>RIESGO SIGNIFICATIVO 50</t>
  </si>
  <si>
    <t>RIESGO SIGNIFICATIVO 55</t>
  </si>
  <si>
    <t>RIESGO SIGNIFICATIVO 60</t>
  </si>
  <si>
    <t>IMPACTO</t>
  </si>
  <si>
    <t>ILUD - Calle 23</t>
  </si>
  <si>
    <t>XXX</t>
  </si>
  <si>
    <t>Manipulación de reactivos químicos (prácticas de laboratorio)</t>
  </si>
  <si>
    <t>Operación de sub estación eléctrica</t>
  </si>
  <si>
    <t>Mantenimiento de sub estación eléctrica</t>
  </si>
  <si>
    <t>Operación de equipos eléctricos y electrónicos (laboratorios)</t>
  </si>
  <si>
    <t>Operación del circuito eléctrico</t>
  </si>
  <si>
    <t>Protestas estudiantiles</t>
  </si>
  <si>
    <t>Operación de estufa de gas propano</t>
  </si>
  <si>
    <t>Manipulación de Hornos para cerámica</t>
  </si>
  <si>
    <t>Manipulación de pipetas de gas propano</t>
  </si>
  <si>
    <t>Mantenimiento de aire acondicionado</t>
  </si>
  <si>
    <t>Operación de aire acondicionado</t>
  </si>
  <si>
    <t>Mantenimiento de equipos (derrames accidentales)</t>
  </si>
  <si>
    <t>Centro de acopio para almacenamiento de residuos</t>
  </si>
  <si>
    <t>Operación de la planta eléctrica</t>
  </si>
  <si>
    <t>Almacenamiento de reactivos químicos</t>
  </si>
  <si>
    <t>Manipulación de estufas (apoyo alimentario)</t>
  </si>
  <si>
    <t>Manipulación y mezcla de reactivos químicos</t>
  </si>
  <si>
    <t>Operación de tanque de gas.</t>
  </si>
  <si>
    <t>Almacenamiento de maderas</t>
  </si>
  <si>
    <t>Otras</t>
  </si>
  <si>
    <t xml:space="preserve">PROBABILIDAD </t>
  </si>
  <si>
    <t>TOTAL NIVEL</t>
  </si>
  <si>
    <t>BAJO</t>
  </si>
  <si>
    <t>ALTO</t>
  </si>
  <si>
    <t>Desarrollar las actividades de soporte necesarias para llevar a cabo la Gestión de Laboratorios de la Universidad Distrital Francisco Jose de Caldas mediante el cumplimiento de los lineamientos y políticas institucionales establecidas, brindando así apoyo a las labores misionales.</t>
  </si>
  <si>
    <t>Recibir, radicar y tramitar las acciones ciudadanas (petición, queja, reclamo, derecho de petición, denuncia, sugerencia, solicitud de información o consulta) que la ciudadanía formule en el ejercicio del control social, relacionadas con el cumplimiento de la misión de la entidad, los servicios y el funcionamiento de la Universidad, siempre propendiendo garantizar la respuesta oportuna a la ciudadanía.</t>
  </si>
  <si>
    <t>Gestionar los sistemas de informacion y las telecomunicaciones para asegurar el acceso, disponibilidad, confiabilidad, confidencialidad de los activos de información a través de la infraestructura y las soluciones Informaticas en el marco de la normatividad vigente aplicable, como apoyo a los procesos misionales de la Universidad.</t>
  </si>
  <si>
    <t>Garantizar la correcta planeación, manejo, control, organización y funcionamiento de la gestión documental y la administración de las diferentes unidades documentales de la Universidad Distrital, de forma logíca de acuerdo con la naturaleza y fines de la Universidad, cumpliendo con los estándares para el tratamiento de los documentos y la legislación vigente, para proteger el patrimonio documental, preservar los archivos en las mejores condiciones de acceso y seguridad, y asegurar la disponibilidad a la academia, la comunidad en general y del mejoramiento institucional.</t>
  </si>
  <si>
    <t>Garantizar a través de su gestión los servicios relacionados con administración de bienes, infraestructura, planta física, mantenimiento, compras,iinventarios, aseo y seguridad, requeridos para el óptimo desarrollo de las actividades académico-administrativas de la Universidad Distrital Francisco José de Caldas.</t>
  </si>
  <si>
    <t>Administrar, gestionar, registrar y controlar los recursos financieros en la Universidad Distrital Francisco José Caldas, cumpliendo con el marco, constitucional, legal y normativo viegente; garantizando la transparencia y sostenibilidad financiera de acuerdo a los lineamientos establecidos en el contexto estratégico y misional de la institución.</t>
  </si>
  <si>
    <t>Gestionar de manera transparente y eficáz los recursos para la contratación de los bienes y/o servicios a través de los diferentes mecanismos de contratación necesarios para el cumplimiento de la misión y visión de la Universidad Distrital Francisco José de Caldas de acuerdo a los estándares y normatividad vigente.</t>
  </si>
  <si>
    <t>ELABORÓ</t>
  </si>
  <si>
    <t>Nombre:
Cargo: 
Fecha:</t>
  </si>
  <si>
    <t>REVISÓ</t>
  </si>
  <si>
    <t>APROBÓ</t>
  </si>
  <si>
    <t>Medir y evaluar la eficiencia, eficacia y economía de los  procesos de la Universidad Distrital Francisco José de Caldas, asesorando a la Alta Dirección en el mejoramiento continuo del proceso administrativo, para la evaluación de los planes establecidos y  de los correctivos que sean necesarios para el cumplimiento de las metas y objetivos institucionales, basados en las diferentes funciones en las que se enmarca el rol de la Oficina de Control Interno, como son la valoración de riesgos, acompañamiento y asesoría, evaluación y seguimiento, fomento a la cultura de control y relación con entes externos.</t>
  </si>
  <si>
    <t>MAPA INTEGRAL DE RIESGOS</t>
  </si>
  <si>
    <t>Código: GI-MG-001-FR-014</t>
  </si>
  <si>
    <t>Medio Bajo - 10</t>
  </si>
  <si>
    <t>Casi seguro - 5</t>
  </si>
  <si>
    <t>Rara vez - 1</t>
  </si>
  <si>
    <t>Moderado - 5</t>
  </si>
  <si>
    <t>Mayor - 10</t>
  </si>
  <si>
    <t>Catastrófico - 20</t>
  </si>
  <si>
    <t>MODERADA 25</t>
  </si>
  <si>
    <t>MODERADA 20</t>
  </si>
  <si>
    <t>MODERADA 15</t>
  </si>
  <si>
    <t>BAJA 5</t>
  </si>
  <si>
    <t>BAJA 10</t>
  </si>
  <si>
    <t>ALTA 50</t>
  </si>
  <si>
    <t>ALTA 40</t>
  </si>
  <si>
    <t>ALTA 30</t>
  </si>
  <si>
    <t>EXTREMA 60</t>
  </si>
  <si>
    <t>EXTREMA 80</t>
  </si>
  <si>
    <t>EXTREMA 100</t>
  </si>
  <si>
    <t>Detectivo</t>
  </si>
  <si>
    <t>CRITERIOS PARA LA EVALUACIÓN / CRITERIO DE MEDICIÓN</t>
  </si>
  <si>
    <t>Sí - 5</t>
  </si>
  <si>
    <t>No - 0</t>
  </si>
  <si>
    <t>Sí - 10</t>
  </si>
  <si>
    <t>Sí - 15</t>
  </si>
  <si>
    <t>Sí - 30</t>
  </si>
  <si>
    <t xml:space="preserve">No usar protecciones </t>
  </si>
  <si>
    <t>No usar o usar incorrectamente los EPP</t>
  </si>
  <si>
    <t>Conducir a velocidades inapropiadas</t>
  </si>
  <si>
    <t>Usar equipos o herramientas defectuosas</t>
  </si>
  <si>
    <t>Levantar, cargas o transportar de forma incorrecta</t>
  </si>
  <si>
    <t>Almacenar de forma incorrecta</t>
  </si>
  <si>
    <t>Trabajo de la influencia del alcohol o sustancias alucinógenas, fumar dentro de las instalaciones</t>
  </si>
  <si>
    <t xml:space="preserve">Bromear, jugar, distraer, deficiencias en la disciplina </t>
  </si>
  <si>
    <t xml:space="preserve">Comportamientos inseguros </t>
  </si>
  <si>
    <t>Incumplimiento  de normas y procedimientos, Exceso de confianza</t>
  </si>
  <si>
    <t>No reporte de actos y condiciones inseguras</t>
  </si>
  <si>
    <t>Agresividad de los trabajadores</t>
  </si>
  <si>
    <t>Falta de capacidad física y o mental de una persona o para realizar adecuadamente cierta actividad, función o servicio</t>
  </si>
  <si>
    <t>FACTORES HUMANOS</t>
  </si>
  <si>
    <t>Bajo - 2</t>
  </si>
  <si>
    <t>Muy bajo - 1</t>
  </si>
  <si>
    <t>Muy Alta - 4</t>
  </si>
  <si>
    <t>Muy Poca - 2</t>
  </si>
  <si>
    <t>Poca - 1</t>
  </si>
  <si>
    <t>CALIDAD DEL MEDIO</t>
  </si>
  <si>
    <t>Muy elevada - 4</t>
  </si>
  <si>
    <t>Elevada - 3</t>
  </si>
  <si>
    <t>Media - 2</t>
  </si>
  <si>
    <t>Baja - 1</t>
  </si>
  <si>
    <t>PATRIMONIO Y CAPITAL PRODUCTIVO</t>
  </si>
  <si>
    <t>Muy Alto - 4</t>
  </si>
  <si>
    <t>Muy Bajo - 1</t>
  </si>
  <si>
    <t>CONTROL AUTOMÁTICO O MANUAL</t>
  </si>
  <si>
    <r>
      <t>Nombre:</t>
    </r>
    <r>
      <rPr>
        <sz val="11"/>
        <color theme="1"/>
        <rFont val="Calibri"/>
        <family val="2"/>
        <scheme val="minor"/>
      </rPr>
      <t xml:space="preserve">
</t>
    </r>
    <r>
      <rPr>
        <b/>
        <sz val="11"/>
        <color theme="1"/>
        <rFont val="Calibri"/>
        <family val="2"/>
        <scheme val="minor"/>
      </rPr>
      <t xml:space="preserve">Cargo: </t>
    </r>
    <r>
      <rPr>
        <sz val="11"/>
        <color theme="1"/>
        <rFont val="Calibri"/>
        <family val="2"/>
        <scheme val="minor"/>
      </rPr>
      <t xml:space="preserve">
</t>
    </r>
    <r>
      <rPr>
        <b/>
        <sz val="11"/>
        <color theme="1"/>
        <rFont val="Calibri"/>
        <family val="2"/>
        <scheme val="minor"/>
      </rPr>
      <t>Fecha:</t>
    </r>
    <r>
      <rPr>
        <sz val="11"/>
        <color theme="1"/>
        <rFont val="Calibri"/>
        <family val="2"/>
        <scheme val="minor"/>
      </rPr>
      <t xml:space="preserve"> </t>
    </r>
  </si>
  <si>
    <t>Automático</t>
  </si>
  <si>
    <t>Manual</t>
  </si>
  <si>
    <t xml:space="preserve"> </t>
  </si>
  <si>
    <t>Objetivo del Proceso:</t>
  </si>
  <si>
    <t>Proceso:</t>
  </si>
  <si>
    <t>N°</t>
  </si>
  <si>
    <t>Descripción</t>
  </si>
  <si>
    <t>Tipo de Riesgo</t>
  </si>
  <si>
    <t>Probabilidad</t>
  </si>
  <si>
    <t>Impacto</t>
  </si>
  <si>
    <t>Controles existentes</t>
  </si>
  <si>
    <t>Periodicidad</t>
  </si>
  <si>
    <t>Propósito</t>
  </si>
  <si>
    <t>Tratamiento al Riesgo</t>
  </si>
  <si>
    <t>Procesos</t>
  </si>
  <si>
    <t xml:space="preserve">Autoevaluación y Acreditación </t>
  </si>
  <si>
    <t xml:space="preserve">Bienestar Institucional </t>
  </si>
  <si>
    <t xml:space="preserve">Gestión Contractual </t>
  </si>
  <si>
    <t xml:space="preserve">Gestión de Investigación </t>
  </si>
  <si>
    <t>Gestión de la Infraestructura Física</t>
  </si>
  <si>
    <t>Gestión de los Sistemas de la Información y las Telecomunicaciones</t>
  </si>
  <si>
    <t>Planeación Estratégica Institucional</t>
  </si>
  <si>
    <t xml:space="preserve">Servicio al Ciudadano </t>
  </si>
  <si>
    <t>Tipos de Riesgos</t>
  </si>
  <si>
    <t>Cumplimiento</t>
  </si>
  <si>
    <t>Imagen o reputacional</t>
  </si>
  <si>
    <t>Casi seguro</t>
  </si>
  <si>
    <t>Probable</t>
  </si>
  <si>
    <t>Posible</t>
  </si>
  <si>
    <t>Improbable</t>
  </si>
  <si>
    <t>Rara vez</t>
  </si>
  <si>
    <t>Escala impacto</t>
  </si>
  <si>
    <t>Catastrófico</t>
  </si>
  <si>
    <t>Mayor</t>
  </si>
  <si>
    <t>Moderado</t>
  </si>
  <si>
    <t>Menor</t>
  </si>
  <si>
    <t>Insignificante</t>
  </si>
  <si>
    <t>Zona de Riesgo</t>
  </si>
  <si>
    <t xml:space="preserve">BAJO </t>
  </si>
  <si>
    <t>MODERADO</t>
  </si>
  <si>
    <t>EXTREMO</t>
  </si>
  <si>
    <t xml:space="preserve">Variable </t>
  </si>
  <si>
    <t>Opción de respuesta</t>
  </si>
  <si>
    <t>Zona de Riesgo Inherente</t>
  </si>
  <si>
    <t>Opciones de tratamiento del Riesgo</t>
  </si>
  <si>
    <t>Reducir</t>
  </si>
  <si>
    <t>Evitar</t>
  </si>
  <si>
    <t>Compartir</t>
  </si>
  <si>
    <t>Responsable</t>
  </si>
  <si>
    <t>IDENTIFICACIÓN DEL RIESGO</t>
  </si>
  <si>
    <t>ANÁLISIS DEL RIESGO</t>
  </si>
  <si>
    <t>Aceptar</t>
  </si>
  <si>
    <t>EJE DE CALIDAD</t>
  </si>
  <si>
    <t>EJE DE CORRUPCIÓN</t>
  </si>
  <si>
    <t>Escala impacto     (eje de corrupción)</t>
  </si>
  <si>
    <t>Opciones de tratamiento del Riesgo      (Eje de corrupción)</t>
  </si>
  <si>
    <t>Objetivos</t>
  </si>
  <si>
    <t>Garantizar que los Planes de Estudio establecidos para cada Proyecto Curricular, ofrezcan al estudiante de la UDFJC una formación integral y de calidad, dirigida fundamentalmente a las necesidades de la sociedad, contando con la cantidad e idoneidad de Docentes y demás personal que influya directamente en tal Proceso de Formación, garantizando que se ejecute eficientemente el Proceso de Enseñanza-Aprendizaje.</t>
  </si>
  <si>
    <t>Administrar los recursos destinados al desarrollo de estrategias, programas, proyectos investigativos y contar con las condiciones estructurales-organizacionales para proyectarse como una universidad investigativa que promueva y potencie la capacidad del investigador de la Universidad y su labor tenga eco en el desarrollo científico y sociocultural de la ciudad – región y país.</t>
  </si>
  <si>
    <t xml:space="preserve"> 
Promover la vinculación de la Universidad Distrital Francisco José de Caldas con su entorno social, a través de la coordinación de los programas, planes y proyectos de Extensión y Proyección Social, en articulación a la Docencia y la Investigación.</t>
  </si>
  <si>
    <t>Realizar de manera sistemática y permanente un análisis valorativo y autónomo que permita verificar la calidad en la prestación de los servicios académicos y el grado de cumplimiento de los objetivos institucionales.</t>
  </si>
  <si>
    <t>Direccionar y Gestionar la Interinstitucionalización e Internacionalización de la Universidad Distrital Francisco José de Caldas para contribuir con la formación integral de profesionales e investigadores globalmente competitivos a través de acciones de direccionamiento estratégico para la inmersión y participación activa de la institución en la sociedad del conocimiento en el ámbito local, Nacional e Internacional.</t>
  </si>
  <si>
    <t>Garantizar el ingreso de nuevos estudiantes mediante la inscripción, selección, transferencia, así como el reingreso y la gestión del registro y control académico tanto de estudiantes como de los egresados, que se lleva a cabo en los distintos proyectos curriculares que oferta la Universidad, bajo preceptos de equidad y transparencia.</t>
  </si>
  <si>
    <t>Contribuir al desarrollo integral de la comunidad universitaria, mediante la generación y promoción de espacios participativos de desarrollo humano, interacción social y reflexión, en aras de alcanzar entornos agradables que mejoren su calidad de vida.</t>
  </si>
  <si>
    <t>Gestionar y proveer el acceso a fuentes de información académicas, investigativas y culturales a la Comunidad Universitaria, a través de recursos y servicios de información oportunos, pertinentes y actualizados con el fin de apoyar y fortalecer los Procesos Misionales de la Universidad Distrital Francisco José de Caldas.</t>
  </si>
  <si>
    <t>Desarrollar las actividades de soporte necesarias para llevar a cabo la Gestión de Laboratorios de la Universidad Distrital Francisco José de Caldas mediante el cumplimiento de los lineamientos y políticas institucionales establecidas, brindando así apoyo a las labores misionales.</t>
  </si>
  <si>
    <t>Garantizar el acceso a la información, la correcta y oportuna atención a la ciudadanía y grupos de interés, en temas relacionados con el funcionamiento y cumplimiento de la misión de la Universidad, mediante la adecuación e implementación de canales de atención, la oportuna divulgación de información y el trámite oportuno de peticiones que interpongan los ciudadanos en el ejercicio de su función de control social.</t>
  </si>
  <si>
    <t>Gestionar los Sistemas de Información y las Telecomunicaciones para asegurar el acceso, adquisición, disponibilidad, confiabilidad, confidencialidad y seguridad de los activos de información a través de la infraestructura y las soluciones Informáticas en el marco de la normatividad vigente aplicable, como apoyo a los Procesos Misionales de la Universidad para satisfacer las necesidades de la comunidad universitaria.</t>
  </si>
  <si>
    <t>Garantizar la correcta planeación, organización, manejo, control y funcionamiento de la gestión documental, desde la producción hasta la disposición final de los documentos físicos, electrónicos e híbridos, en los archivos de gestión y central, que en su conjunto conforman el archivo total de la Universidad Distrital, de forma lógica de acuerdo con la naturaleza y fines de la Universidad, cumpliendo con los estándares técnicos para el tratamiento de los documentos y la legislación vigente, para proteger el patrimonio documental, preservar los archivos en las mejores condiciones de acceso y seguridad, y garantizar la disponibilidad a la academia, la comunidad en general y del mejoramiento institucional.</t>
  </si>
  <si>
    <t>Garantizar a través de su gestión los servicios relacionados con administración de bienes, infraestructura, planta física, mantenimiento, compras, inventarios, aseo y seguridad, requeridos para el óptimo desarrollo de las actividades académico-administrativas de la Universidad Distrital Francisco José de Caldas.</t>
  </si>
  <si>
    <t>Administrar, gestionar, registrar y controlar los recursos financieros en la Universidad Distrital Francisco José Caldas, cumpliendo con el marco constitucional,  legal y normativo vigente; garantizando la transparencia y sostenibilidad financiera de acuerdo a los lineamientos establecidos en el contexto estratégico y misional de la institución.</t>
  </si>
  <si>
    <t>Gestionar de manera transparente y eficaz los recursos para la contratación de los bienes y/o servicios a través de los diferentes mecanismos de contratación necesarios para el cumplimiento de la misión y visión de la Universidad Distrital Francisco José de Caldas de acuerdo a los estándares y normatividad vigente.</t>
  </si>
  <si>
    <t>Medir y evaluar la eficiencia, eficacia y economía de los procesos de la Universidad Distrital Francisco José de Caldas, asesorando a la Alta Dirección en el mejoramiento continuo del proceso administrativo, para la evaluación de los planes establecidos y de los correctivos que sean necesarios para el cumplimiento de las metas y objetivos institucionales, basados en las diferentes funciones en las que se enmarca el rol de la Oficina de Control Interno, como son la valoración de riesgos, acompañamiento y asesoría, evaluación y seguimiento, fomento a la cultura de control y relación con entes externos.</t>
  </si>
  <si>
    <t>Gerencial</t>
  </si>
  <si>
    <t>Operativo</t>
  </si>
  <si>
    <t>Financiero</t>
  </si>
  <si>
    <t>Tecnológico</t>
  </si>
  <si>
    <t>Unidad(es) que reportan al Riesgo</t>
  </si>
  <si>
    <t>Elaboró</t>
  </si>
  <si>
    <t xml:space="preserve">Revisó </t>
  </si>
  <si>
    <t>Se asocia con la forma en que se administra la Universidad. Su manejo se enfoca a asuntos globales relacionados con la Misión y el cumplimiento de los objetivos estratégicos, la clara definición de políticas, diseño y conceptualización de la Universidad por parte de la Alta Dirección</t>
  </si>
  <si>
    <t>Están relacionados con la percepción y la confianza por parte de la ciudadanía hacia la Universidad.</t>
  </si>
  <si>
    <t>Comprenden Riesgos provenientes del funcionamiento y operatividad de los Procesos de la Universidad.</t>
  </si>
  <si>
    <t>Se relacionan con el manejo de los recursos de la Universidad que incluyen: la ejecución presupuestal, la elaboración de los estados financieros, los pagos, manejos de excedentes de tesorería y el manejo sobre los bienes.</t>
  </si>
  <si>
    <t>Se asocian con la capacidad de la Universidad para cumplir con los requisitos legales, contractuales, de ética pública y en general con su compromiso ante la comunidad.</t>
  </si>
  <si>
    <t>Tecnología</t>
  </si>
  <si>
    <t>Están relacionados con la capacidad y estructura tecnológica (software, hardware, redes, etc.) de la Universidad para satisfacer sus necesidades actuales y futuras y el cumplimiento de la Misión.</t>
  </si>
  <si>
    <t>Corrupción</t>
  </si>
  <si>
    <t xml:space="preserve">Posibilidad de que, por acción u omisión, se use el poder para desviar la gestión de lo público hacia un beneficio privado. </t>
  </si>
  <si>
    <t>Tipología de Riesgo</t>
  </si>
  <si>
    <t>Calificación de la Probabilidad</t>
  </si>
  <si>
    <t>Calificación del Impacto</t>
  </si>
  <si>
    <t>Variable</t>
  </si>
  <si>
    <t>Característica/elemento que debe responder</t>
  </si>
  <si>
    <t>Ejecutor</t>
  </si>
  <si>
    <t>¿Quién ejecuta el Control?</t>
  </si>
  <si>
    <t>¿Cada cuánto lo ejecuta?</t>
  </si>
  <si>
    <t>¿Para qué lo realiza?</t>
  </si>
  <si>
    <t>Ejecución</t>
  </si>
  <si>
    <t>¿Cómo se ejecuta el Control?</t>
  </si>
  <si>
    <t>Desviaciones</t>
  </si>
  <si>
    <t>¿Qué ocurre cuando detecta una desviación?</t>
  </si>
  <si>
    <t>Evidencia</t>
  </si>
  <si>
    <t>¿Cuál es la evidencia de la ejecución del Control?</t>
  </si>
  <si>
    <t>Estructura adecuada de un Control</t>
  </si>
  <si>
    <r>
      <t xml:space="preserve">Nota: </t>
    </r>
    <r>
      <rPr>
        <sz val="12"/>
        <color theme="1"/>
        <rFont val="Calibri"/>
        <family val="2"/>
        <scheme val="minor"/>
      </rPr>
      <t>Para determinar la calificación del impacto de un Riesgo de Corrupción se debe hacer apartir de GI-MG-001-FR-007, Formato para Determinar el Impacto de los Riesgos de Corrupción.</t>
    </r>
  </si>
  <si>
    <t>Cada Control debe tener asociado un responsable de llevar a cabo la acción planteada. El responsable de la ejecución del Control debe contar con la autoridad, competencia y conocimientos requeridos para la ejecución del mismo.</t>
  </si>
  <si>
    <t xml:space="preserve">El Control debe establecer la periodicidad para su ejecución, de tal manera que esta sea consistente para la mitigación del Riesgo, por ejemplo; diariamente, mensualmente o anualmente.  Así mismo, para los Controles en los que la periodicidad no sea explicita se debe incluir en la redacción del Control el momento en el cual se ejecutará, por ejemplo; cada vez que se reciba una solicitud o cada vez que se realiza un pago. </t>
  </si>
  <si>
    <t>Cada Control deberá especificar para qué se realiza, de tal manera que conlleve a prevenir las causas que generan el Riesgo (verificar, validar, conciliar, comparar, revisar, cotejar) o detectar la materialización del Riesgo.</t>
  </si>
  <si>
    <t>La redacción del Control deberá establecer cómo se realiza, de tal forma que se pueda evaluar si la fuente u origen de la información utilizada para ejecutar el control, es confiable para la mitigación del Riesgo.</t>
  </si>
  <si>
    <t xml:space="preserve">Los Controles deberán identificar cuál es el manejo que se le da a  las observaciones o desviaciones resultantes de  su ejecución. </t>
  </si>
  <si>
    <t>Los Controles deben relacionar la evidencia de su ejecución con el propósito de soportar su cumplimiento, así  como un insumo para revisiones por parte de terceros en la que eventualmente se podría verificar que:
- Fue ejecutado por el responsable de hacerlo.
- Se realizó de acuerdo a la periodicidad definida.
- Se cumplió con el propósito del Control. 
- Se dejó la fuente de información que sirvió de base para su ejecución. 
- Hay explicación a las observaciones o desviaciones resultantes de ejecutar el Control.</t>
  </si>
  <si>
    <t>CONTROL Y SEGUIMIENTO</t>
  </si>
  <si>
    <t>TIPO DE FACTOR DE RIESGO</t>
  </si>
  <si>
    <t>CONSECUENCIA</t>
  </si>
  <si>
    <t>CUALIFICACIÓN DEL RIESGO AMBIENTAL</t>
  </si>
  <si>
    <t>Proceso</t>
  </si>
  <si>
    <t>Objetivo</t>
  </si>
  <si>
    <t>Sedes UD</t>
  </si>
  <si>
    <t>Facultad Ingeniería - Calle 40</t>
  </si>
  <si>
    <t>Calle 34</t>
  </si>
  <si>
    <t>ILUD Virrey - Calle 85</t>
  </si>
  <si>
    <t>ILUD e IDEXUD - Edificio UGI</t>
  </si>
  <si>
    <t>ILUD La Rebeca - Calle 23</t>
  </si>
  <si>
    <t>Sede Bosa Porvenir</t>
  </si>
  <si>
    <t>Sede Carrera 13 # 42-36 Oficina 501</t>
  </si>
  <si>
    <t xml:space="preserve">Sede Publicaciones </t>
  </si>
  <si>
    <t xml:space="preserve">Todos los procesos </t>
  </si>
  <si>
    <t>NA</t>
  </si>
  <si>
    <t>Factores de Riesgo</t>
  </si>
  <si>
    <t>Antrópico</t>
  </si>
  <si>
    <t>Natural</t>
  </si>
  <si>
    <t xml:space="preserve">Incendio </t>
  </si>
  <si>
    <t>Fuga</t>
  </si>
  <si>
    <t>Movimientos en masa</t>
  </si>
  <si>
    <t>Derrame</t>
  </si>
  <si>
    <t>Ruido Ambiental</t>
  </si>
  <si>
    <t>Caída de árboles</t>
  </si>
  <si>
    <t>Deterioro Visual Paisajístico</t>
  </si>
  <si>
    <t>Cantidad</t>
  </si>
  <si>
    <t>Peligrosidad</t>
  </si>
  <si>
    <t xml:space="preserve">Extensión </t>
  </si>
  <si>
    <t>Calidad del Medio</t>
  </si>
  <si>
    <t>Patrimonio y Capital Productivo</t>
  </si>
  <si>
    <t>Población Afectada</t>
  </si>
  <si>
    <t>Actividades</t>
  </si>
  <si>
    <t>Tipo de Control</t>
  </si>
  <si>
    <t>Eliminación</t>
  </si>
  <si>
    <t>Sustitución</t>
  </si>
  <si>
    <t>Mezcla de reactivos químicos</t>
  </si>
  <si>
    <t>Reducción</t>
  </si>
  <si>
    <t>Almacenamiento de residuos peligrosos</t>
  </si>
  <si>
    <t>Separación</t>
  </si>
  <si>
    <t>Manipulación de residuos peligrosos</t>
  </si>
  <si>
    <t>Controles de Ingeniería</t>
  </si>
  <si>
    <t>Transporte interno de materiales y residuos peligrosos</t>
  </si>
  <si>
    <t>Controles administrativos</t>
  </si>
  <si>
    <t>Derrame de sustancias líquidas peligrosas</t>
  </si>
  <si>
    <t>Ecoeficiencia</t>
  </si>
  <si>
    <t>Derrame de residuos peligrosos</t>
  </si>
  <si>
    <t>No aplica</t>
  </si>
  <si>
    <t>Transporte de residuos peligrosos entre Facultades</t>
  </si>
  <si>
    <t>Operación de centros de acopio para almacenamiento de residuos</t>
  </si>
  <si>
    <t>Almacenamiento de productos de mantenimiento y limpieza</t>
  </si>
  <si>
    <t>Almacenamiento de combustibles y líquidos inflamables</t>
  </si>
  <si>
    <t>Manipulación de combustibles y líquidos inflamables</t>
  </si>
  <si>
    <t>Almacenamiento de muebles y equipos dados de baja por obsoletos</t>
  </si>
  <si>
    <t>Almacenamiento de agua en tanques subterráneos</t>
  </si>
  <si>
    <t>Vertidos accidentales al sistema de alcantarillado</t>
  </si>
  <si>
    <t>Mantenimiento de infraestructura física</t>
  </si>
  <si>
    <t>Lixiviación</t>
  </si>
  <si>
    <t>Operación de subestación eléctrica</t>
  </si>
  <si>
    <t>Mantenimiento de subestación eléctrica</t>
  </si>
  <si>
    <t>Operación de equipos eléctricos y electrónicos</t>
  </si>
  <si>
    <t>Operación de circuitos eléctricos</t>
  </si>
  <si>
    <t>Operación de plantas eléctricas</t>
  </si>
  <si>
    <t>Mantenimiento de equipos</t>
  </si>
  <si>
    <t>Operación de equipos con gas natural y gas propano</t>
  </si>
  <si>
    <t>Operación de tanque de gas</t>
  </si>
  <si>
    <t>Operación de estufa de gas natural</t>
  </si>
  <si>
    <t>Manipulación de transformadores usados</t>
  </si>
  <si>
    <t>Manipulación de hornos para cerámica</t>
  </si>
  <si>
    <t>Instalación de publicidad visual en lugares no permitidos</t>
  </si>
  <si>
    <t>Uso de parlantes, perifoneo y ensayos artísticos en áreas abiertas</t>
  </si>
  <si>
    <t>Operación de maquinaria para construcción</t>
  </si>
  <si>
    <t>EJE DE SEGURIDAD DE LA INFORMACIÓN</t>
  </si>
  <si>
    <t xml:space="preserve">EJE  DE GESTIÓN AMBIENTAL </t>
  </si>
  <si>
    <t>EJE DE SEGURIDAD Y SALUD EN EL TRABAJO</t>
  </si>
  <si>
    <t>Probabilidad Residual</t>
  </si>
  <si>
    <t>Impacto Residual</t>
  </si>
  <si>
    <t>TRATAMIENTO DEL RIESGO</t>
  </si>
  <si>
    <t>Coordinar las actividades de comunicación institucional interna y externa, a través de la difusión y publicación oportuna de la información generada por la Universidad y de interés general de la misma, con el fin de garantizar la visibilidad, el posicionamiento y el mejoramiento de la imagen institucional.</t>
  </si>
  <si>
    <t>Coordinar y orientar el diseño y la implementación de estrategias, políticas, programas, y proyectos con el fin de dar cumplimiento a la misión, visión y objetivos institucionales, enmarcados en el Sistema de Planeación Institucional.</t>
  </si>
  <si>
    <t>Evaluar y tramitar, de manera imparcial, oportuna y según la normativa aplicable, la totalidad de noticias disciplinarias que puedan implicar la responsabilidad de integrantes del personal administrativo y docentes de planta de la Universidad Distrital Francisco José de Caldas, esto con el fin de apoyar y fortalecer el proceso de control disciplinario en el Alma Mater.</t>
  </si>
  <si>
    <t>Articular y consolidar el Sistema Integrado de Gestión de la Universidad Distrital y su marco de referencia el Modelo Integrado de Planeación y Gestión - MIPG, con el fin de garantizar un desempeño institucional articulado y armónico, para la consecución de resultados y satisfacción de la Comunidad Universitaria y los Grupos de Valor, a través de acciones orientadas a la implementación de las Dimensiones, Políticas y Procesos que lo componen, de tal manera que se logre un aumento en cinco puntos en el Índice de Desempeño Institucional actual, IDI, en la evaluación del FURAG al año 2021.</t>
  </si>
  <si>
    <t>OBJETIVO DEL PROCESO</t>
  </si>
  <si>
    <t>VALORACIÓN RIESGO AMBIENTAL (SUMATORIA)</t>
  </si>
  <si>
    <t>AMENAZA ENTORNO HUMANO</t>
  </si>
  <si>
    <t>AMENAZA ENTORNO ECOLÓGICO</t>
  </si>
  <si>
    <t>AMENAZA ENTORNO SOCIOECONOMICO</t>
  </si>
  <si>
    <t>VALORACIÓN</t>
  </si>
  <si>
    <t xml:space="preserve">VALORACIÓN </t>
  </si>
  <si>
    <t>ACTIVIDAD</t>
  </si>
  <si>
    <t>PERIODICIDAD</t>
  </si>
  <si>
    <t>EVIDENCIA ACTIVIDAD</t>
  </si>
  <si>
    <r>
      <t xml:space="preserve">Nombre: </t>
    </r>
    <r>
      <rPr>
        <sz val="11"/>
        <color theme="1"/>
        <rFont val="Calibri"/>
        <family val="2"/>
        <scheme val="minor"/>
      </rPr>
      <t xml:space="preserve">
</t>
    </r>
    <r>
      <rPr>
        <b/>
        <sz val="11"/>
        <color theme="1"/>
        <rFont val="Calibri"/>
        <family val="2"/>
        <scheme val="minor"/>
      </rPr>
      <t xml:space="preserve">Cargo: </t>
    </r>
    <r>
      <rPr>
        <sz val="11"/>
        <color theme="1"/>
        <rFont val="Calibri"/>
        <family val="2"/>
        <scheme val="minor"/>
      </rPr>
      <t xml:space="preserve">
</t>
    </r>
    <r>
      <rPr>
        <b/>
        <sz val="11"/>
        <color theme="1"/>
        <rFont val="Calibri"/>
        <family val="2"/>
        <scheme val="minor"/>
      </rPr>
      <t>Fecha:</t>
    </r>
    <r>
      <rPr>
        <sz val="11"/>
        <color theme="1"/>
        <rFont val="Calibri"/>
        <family val="2"/>
        <scheme val="minor"/>
      </rPr>
      <t xml:space="preserve"> </t>
    </r>
  </si>
  <si>
    <r>
      <t xml:space="preserve">Nombre: </t>
    </r>
    <r>
      <rPr>
        <b/>
        <sz val="11"/>
        <color theme="1"/>
        <rFont val="Calibri"/>
        <family val="2"/>
        <scheme val="minor"/>
      </rPr>
      <t xml:space="preserve">
Cargo: </t>
    </r>
    <r>
      <rPr>
        <b/>
        <sz val="11"/>
        <color theme="1"/>
        <rFont val="Calibri"/>
        <family val="2"/>
        <scheme val="minor"/>
      </rPr>
      <t xml:space="preserve">
Fecha: </t>
    </r>
  </si>
  <si>
    <t>Versión: 04</t>
  </si>
  <si>
    <t>Causa inmediata</t>
  </si>
  <si>
    <t>Causa raíz</t>
  </si>
  <si>
    <t>Descripción del Riesgo</t>
  </si>
  <si>
    <t>Número de veces que se pasa por el punto de riesgo en el periodo de 1 año</t>
  </si>
  <si>
    <t>Leve</t>
  </si>
  <si>
    <t>Nº</t>
  </si>
  <si>
    <t>Atributos de eficacia</t>
  </si>
  <si>
    <t>Atributos informativos</t>
  </si>
  <si>
    <t>Tipo</t>
  </si>
  <si>
    <t>Implementación</t>
  </si>
  <si>
    <t>Documentación</t>
  </si>
  <si>
    <t>Frecuencia</t>
  </si>
  <si>
    <t>Calificación del control (%)</t>
  </si>
  <si>
    <t>% P</t>
  </si>
  <si>
    <t>% I</t>
  </si>
  <si>
    <t>Preventivo</t>
  </si>
  <si>
    <t>Sin registro</t>
  </si>
  <si>
    <t>Documentado</t>
  </si>
  <si>
    <t>Sin documentar</t>
  </si>
  <si>
    <t>Continua</t>
  </si>
  <si>
    <t>Aleatoria</t>
  </si>
  <si>
    <t>Con registro</t>
  </si>
  <si>
    <t>Zona de Riesgo Residual FINAL</t>
  </si>
  <si>
    <t>Zona de Riesgo después del Control</t>
  </si>
  <si>
    <t>Acción para mitigar el riesgo</t>
  </si>
  <si>
    <t>Estado de la acción</t>
  </si>
  <si>
    <t>Atributos del Control</t>
  </si>
  <si>
    <t>Finalizada</t>
  </si>
  <si>
    <t>En ejecución</t>
  </si>
  <si>
    <t>No cumplida</t>
  </si>
  <si>
    <t>Periodo de ejecución</t>
  </si>
  <si>
    <t>Trimestre I</t>
  </si>
  <si>
    <t>Trimestre II</t>
  </si>
  <si>
    <t>Trimestre III</t>
  </si>
  <si>
    <t>Trimestre IV</t>
  </si>
  <si>
    <t>Semestre I</t>
  </si>
  <si>
    <t>Semestre II</t>
  </si>
  <si>
    <t>Toda la vigencia</t>
  </si>
  <si>
    <t>Evidencia de cumplimiento</t>
  </si>
  <si>
    <t>Nivel de probabilidad</t>
  </si>
  <si>
    <t>Frecuencia de la Actividad</t>
  </si>
  <si>
    <t>Muy baja</t>
  </si>
  <si>
    <t>Baja</t>
  </si>
  <si>
    <t>Media</t>
  </si>
  <si>
    <t>Alta</t>
  </si>
  <si>
    <t>Muy alta</t>
  </si>
  <si>
    <t>La actividad que con lleva el riesgo se ejecuta como máximos 2 veces por año.</t>
  </si>
  <si>
    <t>La actividad que con lleva el riesgo se ejecuta de 3 a 12 veces por año.</t>
  </si>
  <si>
    <t>La actividad que con lleva el riesgo se ejecuta de 13 a 365 veces por año.</t>
  </si>
  <si>
    <t>La actividad que con lleva el riesgo se ejecuta mínimo 366 veces al año y máximo 5000 veces por año.</t>
  </si>
  <si>
    <t>La actividad que con lleva el riesgo se ejecuta más de 5000 veces por año.</t>
  </si>
  <si>
    <t>Nivel de impacto</t>
  </si>
  <si>
    <t>Afectación Económica</t>
  </si>
  <si>
    <t>Reputacional</t>
  </si>
  <si>
    <t>Afectación menor a 10 SMLMV</t>
  </si>
  <si>
    <t>El riesgo afecta la imagen de algún área de la Universidad.</t>
  </si>
  <si>
    <t>Entre 11 y 49 SMLMV</t>
  </si>
  <si>
    <t>El riesgo afecta la imagen de la Universidad internamente, de conocimiento general a nivel interno, de la Alta Dirección y/o de proveedores.</t>
  </si>
  <si>
    <t>Entre 50 y 499 SMLMV</t>
  </si>
  <si>
    <t>El riesgo afecta la imagen de la Universidad con algunos usuarios de relevancia frente al logro de los objetivos.</t>
  </si>
  <si>
    <t>Entre 500 y 1999 SMLMV</t>
  </si>
  <si>
    <t>El riesgo afecta la imagen de la Universidad con efecto publicitario sostenido a nivel de sector administrativo, nivel distrital, y/o nivel nacional.</t>
  </si>
  <si>
    <t>Mayor a 2000 SMLMV</t>
  </si>
  <si>
    <t>El riesgo afecta la imagen de la Universidad a nivel nacional y/o internacional, con efecto publicitario sostenido.</t>
  </si>
  <si>
    <t>Fecha de Aprobación: 23/12/2021</t>
  </si>
  <si>
    <t>Consecuencias adicionales</t>
  </si>
  <si>
    <t>Aprobó</t>
  </si>
  <si>
    <r>
      <t xml:space="preserve">Nombre: </t>
    </r>
    <r>
      <rPr>
        <sz val="11"/>
        <color theme="1"/>
        <rFont val="Calibri"/>
        <family val="2"/>
        <scheme val="minor"/>
      </rPr>
      <t xml:space="preserve">Equipo SIGUD
</t>
    </r>
    <r>
      <rPr>
        <b/>
        <sz val="11"/>
        <color theme="1"/>
        <rFont val="Calibri"/>
        <family val="2"/>
        <scheme val="minor"/>
      </rPr>
      <t xml:space="preserve">Cargo: </t>
    </r>
    <r>
      <rPr>
        <sz val="11"/>
        <color theme="1"/>
        <rFont val="Calibri"/>
        <family val="2"/>
        <scheme val="minor"/>
      </rPr>
      <t xml:space="preserve">N/A
</t>
    </r>
    <r>
      <rPr>
        <b/>
        <sz val="11"/>
        <color theme="1"/>
        <rFont val="Calibri"/>
        <family val="2"/>
        <scheme val="minor"/>
      </rPr>
      <t>Fecha:</t>
    </r>
    <r>
      <rPr>
        <sz val="11"/>
        <color theme="1"/>
        <rFont val="Calibri"/>
        <family val="2"/>
        <scheme val="minor"/>
      </rPr>
      <t xml:space="preserve"> DD/MM/AAAA</t>
    </r>
  </si>
  <si>
    <r>
      <t xml:space="preserve">Nombre:
Cargo: 
Fecha: </t>
    </r>
    <r>
      <rPr>
        <sz val="11"/>
        <color theme="1"/>
        <rFont val="Calibri"/>
        <family val="2"/>
        <scheme val="minor"/>
      </rPr>
      <t>DD/MM/AAAA</t>
    </r>
  </si>
  <si>
    <r>
      <t xml:space="preserve">Nombre: 
Cargo: 
Fecha: </t>
    </r>
    <r>
      <rPr>
        <sz val="11"/>
        <color theme="1"/>
        <rFont val="Calibri"/>
        <family val="2"/>
        <scheme val="minor"/>
      </rPr>
      <t>DD/MM/AAAA</t>
    </r>
  </si>
  <si>
    <r>
      <t xml:space="preserve">Nombre: </t>
    </r>
    <r>
      <rPr>
        <sz val="11"/>
        <color rgb="FF000000"/>
        <rFont val="Calibri"/>
        <family val="2"/>
        <scheme val="minor"/>
      </rPr>
      <t xml:space="preserve">Equipo SIGUD
</t>
    </r>
    <r>
      <rPr>
        <b/>
        <sz val="11"/>
        <color rgb="FF000000"/>
        <rFont val="Calibri"/>
        <family val="2"/>
        <scheme val="minor"/>
      </rPr>
      <t xml:space="preserve">Cargo: </t>
    </r>
    <r>
      <rPr>
        <sz val="11"/>
        <color rgb="FF000000"/>
        <rFont val="Calibri"/>
        <family val="2"/>
        <scheme val="minor"/>
      </rPr>
      <t xml:space="preserve">N/A
</t>
    </r>
    <r>
      <rPr>
        <b/>
        <sz val="11"/>
        <color rgb="FF000000"/>
        <rFont val="Calibri"/>
        <family val="2"/>
        <scheme val="minor"/>
      </rPr>
      <t>Fecha:</t>
    </r>
    <r>
      <rPr>
        <sz val="11"/>
        <color rgb="FF000000"/>
        <rFont val="Calibri"/>
        <family val="2"/>
        <scheme val="minor"/>
      </rPr>
      <t xml:space="preserve"> DD/MM/AAAA</t>
    </r>
  </si>
  <si>
    <r>
      <t xml:space="preserve">Nombre:
Cargo: 
Fecha: </t>
    </r>
    <r>
      <rPr>
        <sz val="11"/>
        <color rgb="FF000000"/>
        <rFont val="Calibri"/>
        <family val="2"/>
        <scheme val="minor"/>
      </rPr>
      <t>DD/MM/AAAA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</si>
</sst>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quot;\ * #,##0.00_ ;_ &quot;$&quot;\ * \-#,##0.00_ ;_ &quot;$&quot;\ * &quot;-&quot;??_ ;_ @_ "/>
  </numFmts>
  <fonts count="25" x14ac:knownFonts="1">
    <font>
      <sz val="11"/>
      <color theme="1"/>
      <name val="Calibri"/>
      <family val="2"/>
      <scheme val="minor"/>
    </font>
    <font>
      <sz val="11"/>
      <color theme="1"/>
      <name val="Calibri"/>
      <family val="2"/>
      <scheme val="minor"/>
    </font>
    <font>
      <sz val="10"/>
      <name val="Arial"/>
      <family val="2"/>
    </font>
    <font>
      <sz val="9"/>
      <color indexed="81"/>
      <name val="Tahoma"/>
      <family val="2"/>
    </font>
    <font>
      <b/>
      <sz val="9"/>
      <color indexed="81"/>
      <name val="Tahoma"/>
      <family val="2"/>
    </font>
    <font>
      <b/>
      <sz val="11"/>
      <color theme="0"/>
      <name val="Calibri"/>
      <family val="2"/>
      <scheme val="minor"/>
    </font>
    <font>
      <b/>
      <sz val="11"/>
      <color theme="1"/>
      <name val="Calibri"/>
      <family val="2"/>
      <scheme val="minor"/>
    </font>
    <font>
      <sz val="10"/>
      <color theme="1"/>
      <name val="Calibri"/>
      <family val="2"/>
      <scheme val="minor"/>
    </font>
    <font>
      <sz val="11"/>
      <name val="Calibri"/>
      <family val="2"/>
      <scheme val="minor"/>
    </font>
    <font>
      <b/>
      <sz val="11"/>
      <name val="Calibri"/>
      <family val="2"/>
      <scheme val="minor"/>
    </font>
    <font>
      <b/>
      <sz val="8"/>
      <name val="Calibri"/>
      <family val="2"/>
      <scheme val="minor"/>
    </font>
    <font>
      <sz val="8"/>
      <color theme="0"/>
      <name val="Calibri"/>
      <family val="2"/>
      <scheme val="minor"/>
    </font>
    <font>
      <sz val="8"/>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sz val="12"/>
      <color theme="1"/>
      <name val="Calibri"/>
      <family val="2"/>
      <scheme val="minor"/>
    </font>
    <font>
      <sz val="11"/>
      <color rgb="FF000000"/>
      <name val="Calibri"/>
      <family val="2"/>
      <scheme val="minor"/>
    </font>
    <font>
      <sz val="11"/>
      <color indexed="81"/>
      <name val="Calibri"/>
      <family val="2"/>
      <scheme val="minor"/>
    </font>
    <font>
      <b/>
      <sz val="11"/>
      <color indexed="81"/>
      <name val="Calibri"/>
      <family val="2"/>
      <scheme val="minor"/>
    </font>
    <font>
      <sz val="11"/>
      <color theme="0"/>
      <name val="Calibri"/>
      <family val="2"/>
      <scheme val="minor"/>
    </font>
    <font>
      <sz val="11"/>
      <color rgb="FF000000"/>
      <name val="Calibri"/>
      <family val="2"/>
    </font>
    <font>
      <b/>
      <sz val="12"/>
      <color theme="0"/>
      <name val="Calibri"/>
      <family val="2"/>
      <scheme val="minor"/>
    </font>
    <font>
      <b/>
      <sz val="11"/>
      <color rgb="FF000000"/>
      <name val="Calibri"/>
      <family val="2"/>
      <scheme val="minor"/>
    </font>
  </fonts>
  <fills count="19">
    <fill>
      <patternFill patternType="none"/>
    </fill>
    <fill>
      <patternFill patternType="gray125"/>
    </fill>
    <fill>
      <patternFill patternType="solid">
        <fgColor theme="4"/>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9"/>
        <bgColor indexed="64"/>
      </patternFill>
    </fill>
    <fill>
      <patternFill patternType="solid">
        <fgColor theme="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5"/>
        <bgColor indexed="64"/>
      </patternFill>
    </fill>
    <fill>
      <patternFill patternType="solid">
        <fgColor theme="0"/>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6"/>
        <bgColor indexed="64"/>
      </patternFill>
    </fill>
    <fill>
      <patternFill patternType="solid">
        <fgColor rgb="FFF68B3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s>
  <cellStyleXfs count="4">
    <xf numFmtId="0" fontId="0" fillId="0" borderId="0"/>
    <xf numFmtId="164" fontId="1" fillId="0" borderId="0" applyFont="0" applyFill="0" applyBorder="0" applyAlignment="0" applyProtection="0"/>
    <xf numFmtId="0" fontId="2" fillId="0" borderId="0"/>
    <xf numFmtId="9" fontId="1" fillId="0" borderId="0" applyFont="0" applyFill="0" applyBorder="0" applyAlignment="0" applyProtection="0"/>
  </cellStyleXfs>
  <cellXfs count="554">
    <xf numFmtId="0" fontId="0" fillId="0" borderId="0" xfId="0"/>
    <xf numFmtId="0" fontId="0" fillId="0" borderId="0" xfId="0" applyFont="1" applyAlignment="1" applyProtection="1">
      <alignment vertical="center"/>
    </xf>
    <xf numFmtId="9" fontId="0" fillId="0" borderId="0" xfId="3" applyFont="1" applyAlignment="1" applyProtection="1">
      <alignment vertical="center"/>
    </xf>
    <xf numFmtId="0" fontId="7" fillId="0" borderId="1" xfId="0" applyFont="1" applyBorder="1" applyAlignment="1">
      <alignment vertical="center"/>
    </xf>
    <xf numFmtId="0" fontId="0" fillId="0" borderId="0" xfId="0" applyFont="1" applyAlignment="1" applyProtection="1">
      <alignment horizontal="center" vertical="center" wrapText="1"/>
    </xf>
    <xf numFmtId="0" fontId="0" fillId="0" borderId="10" xfId="0" applyFont="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9" fontId="0" fillId="0" borderId="10" xfId="3" applyFont="1" applyBorder="1" applyAlignment="1" applyProtection="1">
      <alignment horizontal="center" vertical="center" wrapText="1"/>
    </xf>
    <xf numFmtId="0" fontId="9" fillId="0" borderId="15" xfId="0" applyFont="1" applyFill="1" applyBorder="1" applyAlignment="1" applyProtection="1">
      <alignment horizontal="left" vertical="center" wrapText="1"/>
      <protection locked="0"/>
    </xf>
    <xf numFmtId="0" fontId="0" fillId="0" borderId="0" xfId="0" applyFont="1" applyAlignment="1" applyProtection="1">
      <alignment horizontal="center" vertical="center"/>
    </xf>
    <xf numFmtId="0" fontId="6" fillId="0" borderId="0" xfId="0" applyFont="1" applyAlignment="1">
      <alignment horizontal="left" wrapText="1"/>
    </xf>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0" xfId="0" applyFont="1"/>
    <xf numFmtId="0" fontId="6" fillId="0" borderId="0" xfId="0" applyFont="1" applyAlignment="1">
      <alignment wrapText="1"/>
    </xf>
    <xf numFmtId="0" fontId="0" fillId="0" borderId="1" xfId="0" applyFont="1" applyBorder="1" applyAlignment="1">
      <alignment vertical="center"/>
    </xf>
    <xf numFmtId="0" fontId="0" fillId="0" borderId="1" xfId="0" applyFont="1" applyBorder="1" applyAlignment="1"/>
    <xf numFmtId="0" fontId="0" fillId="0" borderId="0" xfId="0" applyFont="1" applyAlignment="1"/>
    <xf numFmtId="0" fontId="0" fillId="0" borderId="1" xfId="0" applyFont="1" applyBorder="1"/>
    <xf numFmtId="0" fontId="0" fillId="0" borderId="0" xfId="0" applyFont="1" applyBorder="1" applyAlignment="1">
      <alignment vertical="center"/>
    </xf>
    <xf numFmtId="0" fontId="10" fillId="3" borderId="1" xfId="2" applyFont="1" applyFill="1" applyBorder="1" applyAlignment="1">
      <alignment horizontal="center" vertical="center" wrapText="1"/>
    </xf>
    <xf numFmtId="0" fontId="10" fillId="4" borderId="1" xfId="2" applyFont="1" applyFill="1" applyBorder="1" applyAlignment="1">
      <alignment horizontal="center" vertical="center" wrapText="1"/>
    </xf>
    <xf numFmtId="0" fontId="10" fillId="5" borderId="1" xfId="2" applyFont="1" applyFill="1" applyBorder="1" applyAlignment="1">
      <alignment horizontal="center" vertical="center" wrapText="1"/>
    </xf>
    <xf numFmtId="0" fontId="10" fillId="6" borderId="1" xfId="2" applyFont="1" applyFill="1" applyBorder="1" applyAlignment="1">
      <alignment horizontal="center" vertical="center" wrapText="1"/>
    </xf>
    <xf numFmtId="0" fontId="0" fillId="0" borderId="1" xfId="0" applyFont="1" applyBorder="1" applyAlignment="1">
      <alignment vertical="center" wrapText="1"/>
    </xf>
    <xf numFmtId="0" fontId="8" fillId="0" borderId="0" xfId="0" applyFont="1"/>
    <xf numFmtId="0" fontId="0" fillId="0" borderId="0" xfId="0" applyFont="1" applyAlignment="1">
      <alignment vertical="center"/>
    </xf>
    <xf numFmtId="0" fontId="10" fillId="0" borderId="0" xfId="2" applyFont="1" applyFill="1" applyBorder="1" applyAlignment="1">
      <alignment horizontal="center" vertical="center" wrapText="1"/>
    </xf>
    <xf numFmtId="0" fontId="8" fillId="0" borderId="0" xfId="0" applyFont="1" applyBorder="1"/>
    <xf numFmtId="0" fontId="0" fillId="0" borderId="0" xfId="0" applyFont="1" applyBorder="1"/>
    <xf numFmtId="0" fontId="0" fillId="0" borderId="5" xfId="0" applyFont="1" applyBorder="1"/>
    <xf numFmtId="0" fontId="0" fillId="0" borderId="8" xfId="0" applyFont="1" applyBorder="1"/>
    <xf numFmtId="0" fontId="11" fillId="8"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10" borderId="1" xfId="0" applyFont="1" applyFill="1" applyBorder="1" applyAlignment="1">
      <alignment horizontal="center" vertical="center"/>
    </xf>
    <xf numFmtId="0" fontId="12" fillId="0" borderId="1" xfId="0" applyFont="1" applyBorder="1" applyAlignment="1">
      <alignment horizontal="center" vertical="center"/>
    </xf>
    <xf numFmtId="0" fontId="7" fillId="0" borderId="1" xfId="0" applyFont="1" applyBorder="1" applyAlignment="1">
      <alignment horizontal="center" vertical="center"/>
    </xf>
    <xf numFmtId="0" fontId="0" fillId="0" borderId="24" xfId="0" applyFont="1" applyBorder="1" applyAlignment="1" applyProtection="1">
      <alignment horizontal="center" vertical="center" wrapText="1"/>
      <protection locked="0"/>
    </xf>
    <xf numFmtId="0" fontId="0" fillId="0" borderId="0" xfId="0" applyFont="1" applyAlignment="1" applyProtection="1">
      <alignment horizontal="left" vertical="center"/>
    </xf>
    <xf numFmtId="0" fontId="0" fillId="0" borderId="0" xfId="0" applyFont="1" applyBorder="1" applyAlignment="1" applyProtection="1">
      <alignment horizontal="center" vertical="center"/>
    </xf>
    <xf numFmtId="0" fontId="5" fillId="0" borderId="0" xfId="0" applyFont="1" applyAlignment="1" applyProtection="1">
      <alignment vertical="center"/>
    </xf>
    <xf numFmtId="0" fontId="0" fillId="0" borderId="24" xfId="0" applyFont="1" applyBorder="1" applyAlignment="1" applyProtection="1">
      <alignment horizontal="center" vertical="center" wrapText="1"/>
    </xf>
    <xf numFmtId="0" fontId="0" fillId="0" borderId="24" xfId="0" applyFont="1" applyBorder="1" applyAlignment="1" applyProtection="1">
      <alignment horizontal="left" vertical="center" wrapText="1"/>
      <protection locked="0"/>
    </xf>
    <xf numFmtId="0" fontId="0" fillId="0" borderId="24" xfId="0" applyFont="1" applyBorder="1" applyAlignment="1" applyProtection="1">
      <alignment vertical="center" wrapText="1"/>
      <protection locked="0"/>
    </xf>
    <xf numFmtId="0" fontId="0" fillId="0" borderId="25" xfId="0" applyFont="1" applyBorder="1" applyAlignment="1" applyProtection="1">
      <alignment vertical="center" wrapText="1"/>
      <protection locked="0"/>
    </xf>
    <xf numFmtId="0" fontId="0" fillId="0" borderId="0" xfId="0" applyFont="1" applyAlignment="1" applyProtection="1">
      <alignment vertical="center" wrapText="1"/>
    </xf>
    <xf numFmtId="0" fontId="5" fillId="7" borderId="10" xfId="0" applyFont="1" applyFill="1" applyBorder="1" applyAlignment="1" applyProtection="1">
      <alignment horizontal="center" vertical="center" wrapText="1"/>
    </xf>
    <xf numFmtId="0" fontId="6" fillId="0" borderId="24" xfId="0" applyFont="1" applyBorder="1" applyAlignment="1" applyProtection="1">
      <alignment horizontal="center" vertical="center" wrapText="1"/>
      <protection locked="0"/>
    </xf>
    <xf numFmtId="9" fontId="0" fillId="0" borderId="0" xfId="0" applyNumberFormat="1" applyFont="1" applyAlignment="1" applyProtection="1">
      <alignment vertical="center"/>
    </xf>
    <xf numFmtId="9" fontId="5" fillId="11" borderId="15" xfId="0" applyNumberFormat="1" applyFont="1" applyFill="1" applyBorder="1" applyAlignment="1" applyProtection="1">
      <alignment horizontal="center" vertical="center" wrapText="1"/>
    </xf>
    <xf numFmtId="9" fontId="5" fillId="11" borderId="15" xfId="3" applyFont="1" applyFill="1" applyBorder="1" applyAlignment="1" applyProtection="1">
      <alignment horizontal="center" vertical="center"/>
    </xf>
    <xf numFmtId="0" fontId="8" fillId="0" borderId="11" xfId="0" applyFont="1" applyFill="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9" fontId="0" fillId="0" borderId="4" xfId="3" applyFont="1" applyBorder="1" applyAlignment="1" applyProtection="1">
      <alignment horizontal="center" vertical="center" wrapText="1"/>
    </xf>
    <xf numFmtId="0" fontId="8" fillId="0" borderId="29" xfId="0" applyFont="1" applyFill="1" applyBorder="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9" fontId="0" fillId="0" borderId="28" xfId="3" applyFont="1" applyBorder="1" applyAlignment="1" applyProtection="1">
      <alignment horizontal="center" vertical="center" wrapText="1"/>
    </xf>
    <xf numFmtId="0" fontId="8" fillId="0" borderId="31" xfId="0" applyFont="1" applyFill="1" applyBorder="1" applyAlignment="1" applyProtection="1">
      <alignment horizontal="center" vertical="center" wrapText="1"/>
      <protection locked="0"/>
    </xf>
    <xf numFmtId="0" fontId="5" fillId="11" borderId="10" xfId="0" applyFont="1" applyFill="1" applyBorder="1" applyAlignment="1" applyProtection="1">
      <alignment horizontal="center" vertical="center" wrapText="1"/>
    </xf>
    <xf numFmtId="0" fontId="13"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Border="1"/>
    <xf numFmtId="9" fontId="0" fillId="0" borderId="10" xfId="3" applyFont="1" applyBorder="1" applyAlignment="1" applyProtection="1">
      <alignment horizontal="center" vertical="center" wrapText="1"/>
    </xf>
    <xf numFmtId="0" fontId="0" fillId="0" borderId="10" xfId="0" applyFont="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9" fontId="0" fillId="0" borderId="28" xfId="3" applyFont="1" applyBorder="1" applyAlignment="1" applyProtection="1">
      <alignment horizontal="center" vertical="center" wrapText="1"/>
    </xf>
    <xf numFmtId="0" fontId="0" fillId="0" borderId="28" xfId="0" applyFont="1" applyBorder="1" applyAlignment="1" applyProtection="1">
      <alignment horizontal="center" vertical="center" wrapText="1"/>
      <protection locked="0"/>
    </xf>
    <xf numFmtId="0" fontId="0" fillId="0" borderId="1" xfId="0" applyBorder="1" applyAlignment="1">
      <alignment horizontal="center"/>
    </xf>
    <xf numFmtId="0" fontId="0" fillId="3" borderId="36" xfId="0" applyFill="1" applyBorder="1"/>
    <xf numFmtId="0" fontId="17" fillId="0" borderId="39" xfId="0" applyFont="1" applyBorder="1" applyAlignment="1">
      <alignment horizontal="left" vertical="center"/>
    </xf>
    <xf numFmtId="0" fontId="0" fillId="4" borderId="42" xfId="0" applyFill="1" applyBorder="1"/>
    <xf numFmtId="0" fontId="17" fillId="0" borderId="41" xfId="0" applyFont="1" applyBorder="1" applyAlignment="1">
      <alignment horizontal="left" vertical="center"/>
    </xf>
    <xf numFmtId="0" fontId="0" fillId="7" borderId="42" xfId="0" applyFill="1" applyBorder="1"/>
    <xf numFmtId="0" fontId="0" fillId="6" borderId="21" xfId="0" applyFill="1" applyBorder="1"/>
    <xf numFmtId="0" fontId="17" fillId="0" borderId="43" xfId="0" applyFont="1" applyBorder="1" applyAlignment="1">
      <alignment horizontal="left" vertical="center"/>
    </xf>
    <xf numFmtId="0" fontId="15" fillId="0" borderId="0" xfId="0" applyFont="1" applyBorder="1" applyAlignment="1">
      <alignment vertical="center" textRotation="90" wrapText="1"/>
    </xf>
    <xf numFmtId="0" fontId="0" fillId="0" borderId="1" xfId="0" applyBorder="1" applyAlignment="1">
      <alignment wrapText="1"/>
    </xf>
    <xf numFmtId="0" fontId="0" fillId="0" borderId="4" xfId="0" applyBorder="1" applyAlignment="1">
      <alignment wrapText="1"/>
    </xf>
    <xf numFmtId="0" fontId="14" fillId="0" borderId="1" xfId="0" applyFont="1" applyBorder="1" applyAlignment="1">
      <alignment horizontal="center"/>
    </xf>
    <xf numFmtId="0" fontId="0" fillId="3"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14" fillId="0" borderId="1" xfId="0" applyFont="1" applyBorder="1" applyAlignment="1">
      <alignment horizontal="center" vertical="center"/>
    </xf>
    <xf numFmtId="0" fontId="0" fillId="0" borderId="1" xfId="0" applyFill="1" applyBorder="1" applyAlignment="1">
      <alignment vertical="center" wrapText="1"/>
    </xf>
    <xf numFmtId="0" fontId="0" fillId="0" borderId="1" xfId="0" applyBorder="1" applyAlignment="1">
      <alignment vertical="center"/>
    </xf>
    <xf numFmtId="0" fontId="6" fillId="1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xf>
    <xf numFmtId="0" fontId="14" fillId="0" borderId="1" xfId="0" applyFont="1" applyFill="1" applyBorder="1" applyAlignment="1">
      <alignment horizontal="center" wrapText="1"/>
    </xf>
    <xf numFmtId="0" fontId="14" fillId="0" borderId="1" xfId="0" applyFont="1" applyBorder="1" applyAlignment="1">
      <alignment horizontal="center" vertical="center"/>
    </xf>
    <xf numFmtId="0" fontId="0" fillId="0" borderId="0" xfId="0" applyBorder="1"/>
    <xf numFmtId="0" fontId="14" fillId="0" borderId="1" xfId="0" applyFont="1" applyBorder="1" applyAlignment="1">
      <alignment horizontal="center" wrapText="1"/>
    </xf>
    <xf numFmtId="0" fontId="0" fillId="0" borderId="0" xfId="0" applyBorder="1" applyAlignment="1">
      <alignment vertical="center"/>
    </xf>
    <xf numFmtId="0" fontId="0" fillId="0" borderId="1" xfId="0" applyBorder="1" applyAlignment="1">
      <alignment vertical="center" wrapText="1"/>
    </xf>
    <xf numFmtId="0" fontId="14" fillId="0" borderId="1" xfId="0" applyFont="1" applyFill="1" applyBorder="1" applyAlignment="1">
      <alignment horizontal="center" vertical="center" wrapText="1"/>
    </xf>
    <xf numFmtId="0" fontId="0" fillId="0" borderId="4" xfId="0" applyBorder="1" applyAlignment="1">
      <alignment vertical="center" wrapText="1"/>
    </xf>
    <xf numFmtId="0" fontId="0"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0" fillId="0" borderId="1" xfId="0" applyFont="1" applyFill="1" applyBorder="1" applyAlignment="1">
      <alignment horizontal="justify" vertical="center" wrapText="1"/>
    </xf>
    <xf numFmtId="0" fontId="0" fillId="0" borderId="0" xfId="0" applyFont="1" applyAlignment="1" applyProtection="1">
      <alignment vertical="center"/>
      <protection locked="0"/>
    </xf>
    <xf numFmtId="0" fontId="0" fillId="0" borderId="0" xfId="0" applyFont="1" applyAlignment="1" applyProtection="1">
      <alignment horizontal="center" vertical="center" wrapText="1"/>
      <protection locked="0"/>
    </xf>
    <xf numFmtId="0" fontId="0" fillId="0" borderId="23"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0" xfId="0" applyProtection="1">
      <protection locked="0"/>
    </xf>
    <xf numFmtId="0" fontId="14" fillId="12" borderId="0" xfId="0" applyFont="1" applyFill="1" applyBorder="1" applyAlignment="1">
      <alignment horizontal="center" vertical="center" wrapText="1"/>
    </xf>
    <xf numFmtId="0" fontId="0" fillId="12" borderId="0" xfId="0" applyFont="1" applyFill="1" applyBorder="1" applyAlignment="1">
      <alignment vertical="center"/>
    </xf>
    <xf numFmtId="0" fontId="6" fillId="12" borderId="0" xfId="0" applyFont="1" applyFill="1" applyBorder="1" applyAlignment="1">
      <alignment horizontal="center" vertical="center" wrapText="1"/>
    </xf>
    <xf numFmtId="0" fontId="24" fillId="12" borderId="0" xfId="0" applyFont="1" applyFill="1" applyBorder="1" applyAlignment="1">
      <alignment horizontal="center" vertical="center" wrapText="1"/>
    </xf>
    <xf numFmtId="0" fontId="0" fillId="12" borderId="0" xfId="0" applyFill="1" applyBorder="1"/>
    <xf numFmtId="0" fontId="24" fillId="0" borderId="9"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4" xfId="0" applyFont="1" applyBorder="1" applyAlignment="1">
      <alignment horizontal="center" vertical="center" wrapText="1"/>
    </xf>
    <xf numFmtId="0" fontId="7" fillId="0" borderId="1" xfId="0" applyFont="1" applyBorder="1" applyAlignment="1" applyProtection="1">
      <alignment horizontal="left" vertical="center"/>
      <protection locked="0"/>
    </xf>
    <xf numFmtId="0" fontId="8" fillId="0" borderId="1" xfId="0" applyFont="1" applyFill="1" applyBorder="1" applyAlignment="1" applyProtection="1">
      <alignment horizontal="justify" vertical="center" wrapText="1"/>
      <protection locked="0"/>
    </xf>
    <xf numFmtId="0" fontId="8" fillId="0" borderId="15" xfId="0" applyFont="1" applyFill="1" applyBorder="1" applyAlignment="1" applyProtection="1">
      <alignment horizontal="justify" vertical="center" wrapText="1"/>
      <protection locked="0"/>
    </xf>
    <xf numFmtId="0" fontId="18" fillId="0" borderId="10"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5" xfId="0" applyFont="1" applyBorder="1" applyAlignment="1">
      <alignment horizontal="center" vertical="center" wrapText="1"/>
    </xf>
    <xf numFmtId="0" fontId="10" fillId="6" borderId="1" xfId="2" applyFont="1" applyFill="1" applyBorder="1" applyAlignment="1">
      <alignment horizontal="center" vertical="center" wrapText="1"/>
    </xf>
    <xf numFmtId="0" fontId="10" fillId="4" borderId="1" xfId="2" applyFont="1" applyFill="1" applyBorder="1" applyAlignment="1">
      <alignment horizontal="center" vertical="center" wrapText="1"/>
    </xf>
    <xf numFmtId="0" fontId="10" fillId="3" borderId="1" xfId="2"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pplyProtection="1">
      <alignment horizontal="center" vertical="center"/>
      <protection locked="0"/>
    </xf>
    <xf numFmtId="0" fontId="5" fillId="12" borderId="0" xfId="0" applyFont="1" applyFill="1" applyBorder="1" applyAlignment="1" applyProtection="1">
      <alignment horizontal="center" vertical="center"/>
      <protection locked="0"/>
    </xf>
    <xf numFmtId="0" fontId="0" fillId="0" borderId="0" xfId="0" applyFont="1" applyBorder="1" applyAlignment="1">
      <alignment horizontal="center" vertical="center"/>
    </xf>
    <xf numFmtId="0" fontId="0" fillId="0" borderId="24" xfId="0" applyFont="1" applyBorder="1" applyAlignment="1">
      <alignment horizontal="center" vertical="center" wrapText="1"/>
    </xf>
    <xf numFmtId="0" fontId="8" fillId="0" borderId="24" xfId="0" applyFont="1" applyFill="1" applyBorder="1" applyAlignment="1" applyProtection="1">
      <alignment horizontal="center" vertical="center" wrapText="1"/>
      <protection locked="0"/>
    </xf>
    <xf numFmtId="0" fontId="0" fillId="0" borderId="53" xfId="0" applyFont="1" applyBorder="1" applyAlignment="1">
      <alignment horizontal="center" vertical="center" wrapText="1"/>
    </xf>
    <xf numFmtId="0" fontId="6" fillId="16" borderId="1" xfId="0" applyFont="1" applyFill="1" applyBorder="1" applyAlignment="1">
      <alignment horizontal="center" vertical="center"/>
    </xf>
    <xf numFmtId="0" fontId="18" fillId="0" borderId="1" xfId="0" applyFont="1" applyBorder="1" applyAlignment="1">
      <alignment horizontal="justify" vertical="center"/>
    </xf>
    <xf numFmtId="0" fontId="6" fillId="16" borderId="1" xfId="0" applyFont="1" applyFill="1" applyBorder="1" applyAlignment="1">
      <alignment horizontal="center" vertical="center" wrapText="1"/>
    </xf>
    <xf numFmtId="0" fontId="0" fillId="0" borderId="1" xfId="0" applyFont="1" applyFill="1" applyBorder="1"/>
    <xf numFmtId="0" fontId="0" fillId="12" borderId="0" xfId="0" applyFont="1" applyFill="1" applyAlignment="1" applyProtection="1">
      <alignment vertical="center"/>
      <protection locked="0"/>
    </xf>
    <xf numFmtId="0" fontId="0" fillId="12" borderId="1" xfId="0" applyFont="1" applyFill="1" applyBorder="1" applyAlignment="1">
      <alignment vertical="center"/>
    </xf>
    <xf numFmtId="0" fontId="0" fillId="12" borderId="1" xfId="0" applyFont="1" applyFill="1" applyBorder="1"/>
    <xf numFmtId="0" fontId="6" fillId="12" borderId="0" xfId="0" applyFont="1" applyFill="1" applyAlignment="1">
      <alignment horizontal="left" wrapText="1"/>
    </xf>
    <xf numFmtId="0" fontId="0" fillId="12" borderId="0" xfId="0" applyFont="1" applyFill="1"/>
    <xf numFmtId="0" fontId="5" fillId="11" borderId="15" xfId="0" applyFont="1" applyFill="1" applyBorder="1" applyAlignment="1" applyProtection="1">
      <alignment horizontal="center" vertical="center"/>
    </xf>
    <xf numFmtId="0" fontId="5" fillId="7" borderId="10" xfId="0" applyFont="1" applyFill="1" applyBorder="1" applyAlignment="1" applyProtection="1">
      <alignment horizontal="center" vertical="center"/>
    </xf>
    <xf numFmtId="0" fontId="0" fillId="0" borderId="0" xfId="0" applyFont="1" applyAlignment="1" applyProtection="1">
      <alignment horizontal="left" vertical="center"/>
      <protection locked="0"/>
    </xf>
    <xf numFmtId="9" fontId="0" fillId="0" borderId="0" xfId="0" applyNumberFormat="1" applyFont="1" applyAlignment="1" applyProtection="1">
      <alignment vertical="center"/>
      <protection locked="0"/>
    </xf>
    <xf numFmtId="9" fontId="0" fillId="0" borderId="0" xfId="3" applyFont="1" applyAlignment="1" applyProtection="1">
      <alignment vertical="center"/>
      <protection locked="0"/>
    </xf>
    <xf numFmtId="0" fontId="0" fillId="0" borderId="24" xfId="0" applyFont="1" applyBorder="1" applyAlignment="1" applyProtection="1">
      <alignment horizontal="justify" vertical="center" wrapText="1"/>
    </xf>
    <xf numFmtId="0" fontId="5"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12" xfId="0" applyFont="1" applyBorder="1" applyAlignment="1" applyProtection="1">
      <alignment horizontal="justify" vertical="center"/>
      <protection locked="0"/>
    </xf>
    <xf numFmtId="0" fontId="0" fillId="0" borderId="14" xfId="0" applyFont="1" applyBorder="1" applyAlignment="1" applyProtection="1">
      <alignment horizontal="justify" vertical="center"/>
      <protection locked="0"/>
    </xf>
    <xf numFmtId="0" fontId="0" fillId="0" borderId="34" xfId="0" applyFont="1" applyBorder="1" applyAlignment="1" applyProtection="1">
      <alignment horizontal="justify" vertical="center"/>
      <protection locked="0"/>
    </xf>
    <xf numFmtId="0" fontId="8" fillId="0" borderId="23" xfId="0" applyFont="1" applyBorder="1" applyAlignment="1" applyProtection="1">
      <alignment vertical="center" wrapText="1"/>
      <protection locked="0"/>
    </xf>
    <xf numFmtId="0" fontId="8" fillId="0" borderId="23" xfId="0" applyFont="1" applyBorder="1" applyAlignment="1" applyProtection="1">
      <alignment horizontal="justify" vertical="center" wrapText="1"/>
      <protection locked="0"/>
    </xf>
    <xf numFmtId="0" fontId="0" fillId="0" borderId="9" xfId="0" applyBorder="1" applyAlignment="1" applyProtection="1">
      <alignment horizontal="justify" vertical="center" wrapText="1"/>
      <protection locked="0"/>
    </xf>
    <xf numFmtId="0" fontId="0" fillId="0" borderId="23" xfId="0" applyBorder="1" applyAlignment="1" applyProtection="1">
      <alignment horizontal="center" vertical="center"/>
      <protection locked="0"/>
    </xf>
    <xf numFmtId="0" fontId="0" fillId="12" borderId="24" xfId="0" applyFont="1" applyFill="1" applyBorder="1" applyAlignment="1">
      <alignment horizontal="center" vertical="center" wrapText="1"/>
    </xf>
    <xf numFmtId="0" fontId="0" fillId="12" borderId="24" xfId="0" applyFill="1" applyBorder="1" applyAlignment="1">
      <alignment horizontal="center" vertical="center" wrapText="1"/>
    </xf>
    <xf numFmtId="0" fontId="0" fillId="0" borderId="0" xfId="0" applyFont="1" applyBorder="1" applyAlignment="1" applyProtection="1">
      <alignment vertical="center"/>
      <protection locked="0"/>
    </xf>
    <xf numFmtId="0" fontId="0" fillId="0" borderId="0" xfId="0" applyAlignment="1">
      <alignment vertical="center"/>
    </xf>
    <xf numFmtId="0" fontId="6" fillId="17" borderId="2" xfId="0" applyFont="1" applyFill="1" applyBorder="1" applyAlignment="1">
      <alignment horizontal="center" vertical="center"/>
    </xf>
    <xf numFmtId="0" fontId="6" fillId="17" borderId="2" xfId="0" applyFont="1" applyFill="1" applyBorder="1" applyAlignment="1">
      <alignment horizontal="center" vertical="center" wrapText="1"/>
    </xf>
    <xf numFmtId="0" fontId="6" fillId="17" borderId="3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6" fillId="17" borderId="10" xfId="0" applyFont="1" applyFill="1" applyBorder="1" applyAlignment="1">
      <alignment horizontal="center" vertical="center" wrapText="1"/>
    </xf>
    <xf numFmtId="0" fontId="6" fillId="17" borderId="11" xfId="0" applyFont="1" applyFill="1" applyBorder="1" applyAlignment="1">
      <alignment horizontal="center" vertical="center"/>
    </xf>
    <xf numFmtId="0" fontId="0" fillId="12" borderId="0" xfId="0" applyFill="1" applyAlignment="1">
      <alignment vertical="center"/>
    </xf>
    <xf numFmtId="0" fontId="7" fillId="12" borderId="1" xfId="0" applyFont="1" applyFill="1" applyBorder="1" applyAlignment="1">
      <alignment vertical="center"/>
    </xf>
    <xf numFmtId="0" fontId="0" fillId="12" borderId="0" xfId="0" applyFill="1" applyAlignment="1">
      <alignment horizontal="center" vertical="center"/>
    </xf>
    <xf numFmtId="0" fontId="6" fillId="12" borderId="0" xfId="0" applyFont="1" applyFill="1" applyAlignment="1">
      <alignment horizontal="center" vertical="center"/>
    </xf>
    <xf numFmtId="0" fontId="0" fillId="12" borderId="0" xfId="0" applyFill="1" applyAlignment="1">
      <alignment horizontal="center" vertical="center" wrapText="1"/>
    </xf>
    <xf numFmtId="0" fontId="0" fillId="12" borderId="0" xfId="0" applyFont="1" applyFill="1" applyAlignment="1">
      <alignment vertical="center"/>
    </xf>
    <xf numFmtId="0" fontId="6" fillId="12" borderId="15" xfId="0" applyFont="1" applyFill="1" applyBorder="1" applyAlignment="1" applyProtection="1">
      <alignment horizontal="left" vertical="center" wrapText="1"/>
      <protection locked="0"/>
    </xf>
    <xf numFmtId="0" fontId="6" fillId="12" borderId="16" xfId="0" applyFont="1" applyFill="1" applyBorder="1" applyAlignment="1" applyProtection="1">
      <alignment horizontal="left" vertical="center" wrapText="1"/>
      <protection locked="0"/>
    </xf>
    <xf numFmtId="0" fontId="8" fillId="0" borderId="28" xfId="0" applyFont="1" applyFill="1" applyBorder="1" applyAlignment="1" applyProtection="1">
      <alignment horizontal="justify" vertical="center" wrapText="1"/>
      <protection locked="0"/>
    </xf>
    <xf numFmtId="0" fontId="0" fillId="0" borderId="28" xfId="0"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63" xfId="0" applyBorder="1" applyAlignment="1" applyProtection="1">
      <alignment horizontal="justify" vertical="center" wrapText="1"/>
      <protection locked="0"/>
    </xf>
    <xf numFmtId="0" fontId="0" fillId="0" borderId="6" xfId="0" applyFont="1" applyBorder="1" applyAlignment="1" applyProtection="1">
      <alignment horizontal="justify" vertical="center"/>
      <protection locked="0"/>
    </xf>
    <xf numFmtId="0" fontId="0" fillId="0" borderId="47" xfId="0" applyFont="1" applyBorder="1" applyAlignment="1" applyProtection="1">
      <alignment horizontal="justify" vertical="center"/>
      <protection locked="0"/>
    </xf>
    <xf numFmtId="0" fontId="0" fillId="0" borderId="22" xfId="0" applyFont="1" applyBorder="1" applyAlignment="1" applyProtection="1">
      <alignment horizontal="justify" vertical="center"/>
      <protection locked="0"/>
    </xf>
    <xf numFmtId="0" fontId="0" fillId="0" borderId="1" xfId="0" applyFill="1" applyBorder="1"/>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pplyProtection="1">
      <alignment horizontal="justify" vertical="center" wrapText="1"/>
      <protection locked="0"/>
    </xf>
    <xf numFmtId="14" fontId="0" fillId="0" borderId="51" xfId="0" applyNumberFormat="1" applyBorder="1" applyAlignment="1" applyProtection="1">
      <alignment horizontal="justify" vertical="center" wrapText="1"/>
      <protection locked="0"/>
    </xf>
    <xf numFmtId="14" fontId="0" fillId="0" borderId="56" xfId="0" applyNumberFormat="1" applyFont="1" applyBorder="1" applyAlignment="1" applyProtection="1">
      <alignment horizontal="justify" vertical="center"/>
      <protection locked="0"/>
    </xf>
    <xf numFmtId="14" fontId="0" fillId="0" borderId="48" xfId="0" applyNumberFormat="1" applyFont="1" applyBorder="1" applyAlignment="1" applyProtection="1">
      <alignment horizontal="justify" vertical="center"/>
      <protection locked="0"/>
    </xf>
    <xf numFmtId="14" fontId="0" fillId="0" borderId="57" xfId="0" applyNumberFormat="1" applyFont="1" applyBorder="1" applyAlignment="1" applyProtection="1">
      <alignment horizontal="justify" vertical="center"/>
      <protection locked="0"/>
    </xf>
    <xf numFmtId="0" fontId="13" fillId="0" borderId="5" xfId="0" applyFont="1" applyBorder="1" applyAlignment="1">
      <alignment horizontal="center" vertical="center"/>
    </xf>
    <xf numFmtId="0" fontId="7" fillId="0" borderId="5" xfId="0" applyFont="1" applyBorder="1" applyAlignment="1">
      <alignment horizontal="center" vertical="center"/>
    </xf>
    <xf numFmtId="0" fontId="5" fillId="15" borderId="38" xfId="0" applyFont="1" applyFill="1" applyBorder="1" applyAlignment="1">
      <alignment horizontal="center" vertical="center" wrapText="1"/>
    </xf>
    <xf numFmtId="0" fontId="5" fillId="15" borderId="24" xfId="0" applyFont="1" applyFill="1" applyBorder="1" applyAlignment="1">
      <alignment horizontal="center" vertical="center" wrapText="1"/>
    </xf>
    <xf numFmtId="0" fontId="18" fillId="0" borderId="10" xfId="0" applyFont="1" applyBorder="1" applyAlignment="1">
      <alignment horizontal="center" vertical="center" wrapText="1"/>
    </xf>
    <xf numFmtId="0" fontId="5" fillId="2" borderId="24"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5" xfId="0" applyFont="1" applyBorder="1" applyAlignment="1">
      <alignment horizontal="center" vertical="center" wrapText="1"/>
    </xf>
    <xf numFmtId="0" fontId="5" fillId="2" borderId="38" xfId="0" applyFont="1" applyFill="1" applyBorder="1" applyAlignment="1">
      <alignment horizontal="center" vertical="center" wrapText="1"/>
    </xf>
    <xf numFmtId="0" fontId="0" fillId="0" borderId="1" xfId="0" applyFont="1" applyBorder="1" applyAlignment="1" applyProtection="1">
      <alignment horizontal="center" vertical="center"/>
      <protection locked="0"/>
    </xf>
    <xf numFmtId="0" fontId="5" fillId="2" borderId="15" xfId="0" applyFont="1" applyFill="1" applyBorder="1" applyAlignment="1" applyProtection="1">
      <alignment horizontal="center" vertical="center" wrapText="1"/>
    </xf>
    <xf numFmtId="0" fontId="5" fillId="2" borderId="46" xfId="0" applyFont="1" applyFill="1" applyBorder="1" applyAlignment="1" applyProtection="1">
      <alignment horizontal="center" vertical="center"/>
    </xf>
    <xf numFmtId="0" fontId="8" fillId="0" borderId="1" xfId="0" applyFont="1" applyBorder="1" applyAlignment="1" applyProtection="1">
      <alignment horizontal="justify" vertical="center" wrapText="1"/>
      <protection locked="0"/>
    </xf>
    <xf numFmtId="0" fontId="0" fillId="0" borderId="10" xfId="0" applyBorder="1" applyAlignment="1" applyProtection="1">
      <alignment horizontal="justify" vertical="center" wrapText="1"/>
      <protection locked="0"/>
    </xf>
    <xf numFmtId="0" fontId="0" fillId="0" borderId="1" xfId="0" applyBorder="1" applyAlignment="1" applyProtection="1">
      <alignment horizontal="justify" vertical="center" wrapText="1"/>
      <protection locked="0"/>
    </xf>
    <xf numFmtId="0" fontId="0" fillId="0" borderId="15" xfId="0" applyBorder="1" applyAlignment="1" applyProtection="1">
      <alignment horizontal="justify" vertical="center" wrapText="1"/>
      <protection locked="0"/>
    </xf>
    <xf numFmtId="0" fontId="5" fillId="15" borderId="46" xfId="0" applyFont="1" applyFill="1" applyBorder="1" applyAlignment="1" applyProtection="1">
      <alignment horizontal="center" vertical="center"/>
    </xf>
    <xf numFmtId="0" fontId="5" fillId="15" borderId="15" xfId="0" applyFont="1" applyFill="1" applyBorder="1" applyAlignment="1" applyProtection="1">
      <alignment horizontal="center" vertical="center" wrapText="1"/>
    </xf>
    <xf numFmtId="9" fontId="6" fillId="13" borderId="9" xfId="0" applyNumberFormat="1" applyFont="1" applyFill="1" applyBorder="1" applyAlignment="1">
      <alignment horizontal="center" vertical="center" wrapText="1"/>
    </xf>
    <xf numFmtId="9" fontId="6" fillId="13" borderId="12" xfId="0" applyNumberFormat="1" applyFont="1" applyFill="1" applyBorder="1" applyAlignment="1">
      <alignment horizontal="center" vertical="center" wrapText="1"/>
    </xf>
    <xf numFmtId="9" fontId="6" fillId="13" borderId="14" xfId="0" applyNumberFormat="1" applyFont="1" applyFill="1" applyBorder="1" applyAlignment="1">
      <alignment horizontal="center" vertical="center" wrapText="1"/>
    </xf>
    <xf numFmtId="0" fontId="18" fillId="0" borderId="1" xfId="0" applyFont="1" applyBorder="1" applyAlignment="1">
      <alignment vertical="center" wrapText="1"/>
    </xf>
    <xf numFmtId="0" fontId="18" fillId="0" borderId="13" xfId="0" applyFont="1" applyBorder="1" applyAlignment="1">
      <alignment vertical="center" wrapText="1"/>
    </xf>
    <xf numFmtId="9" fontId="6" fillId="13" borderId="9" xfId="3" applyFont="1" applyFill="1" applyBorder="1" applyAlignment="1">
      <alignment horizontal="center" vertical="center" wrapText="1"/>
    </xf>
    <xf numFmtId="9" fontId="6" fillId="13" borderId="12" xfId="3" applyFont="1" applyFill="1" applyBorder="1" applyAlignment="1">
      <alignment horizontal="center" vertical="center" wrapText="1"/>
    </xf>
    <xf numFmtId="9" fontId="6" fillId="13" borderId="14" xfId="3" applyFont="1" applyFill="1" applyBorder="1" applyAlignment="1">
      <alignment horizontal="center" vertical="center" wrapText="1"/>
    </xf>
    <xf numFmtId="0" fontId="6" fillId="13" borderId="12" xfId="0" applyFont="1" applyFill="1" applyBorder="1" applyAlignment="1">
      <alignment vertical="center" wrapText="1"/>
    </xf>
    <xf numFmtId="0" fontId="7" fillId="0" borderId="1" xfId="0" applyFont="1" applyBorder="1" applyAlignment="1" applyProtection="1">
      <alignment horizontal="left" vertical="center"/>
    </xf>
    <xf numFmtId="0" fontId="6" fillId="0" borderId="0" xfId="0" applyFont="1" applyBorder="1" applyAlignment="1" applyProtection="1">
      <alignment vertical="center"/>
    </xf>
    <xf numFmtId="0" fontId="6" fillId="0" borderId="0" xfId="0" applyFont="1" applyBorder="1" applyAlignment="1" applyProtection="1">
      <alignment horizontal="center" vertical="center"/>
    </xf>
    <xf numFmtId="9" fontId="0" fillId="16" borderId="23" xfId="3" applyFont="1" applyFill="1" applyBorder="1" applyAlignment="1" applyProtection="1">
      <alignment horizontal="center" vertical="center"/>
      <protection hidden="1"/>
    </xf>
    <xf numFmtId="9" fontId="0" fillId="16" borderId="1" xfId="3" applyFont="1" applyFill="1" applyBorder="1" applyAlignment="1" applyProtection="1">
      <alignment horizontal="center" vertical="center"/>
      <protection hidden="1"/>
    </xf>
    <xf numFmtId="9" fontId="0" fillId="16" borderId="28" xfId="3" applyFont="1" applyFill="1" applyBorder="1" applyAlignment="1" applyProtection="1">
      <alignment horizontal="center" vertical="center"/>
      <protection hidden="1"/>
    </xf>
    <xf numFmtId="0" fontId="8" fillId="16" borderId="23" xfId="0" applyFont="1" applyFill="1" applyBorder="1" applyAlignment="1" applyProtection="1">
      <alignment horizontal="center" vertical="center" wrapText="1"/>
      <protection hidden="1"/>
    </xf>
    <xf numFmtId="9" fontId="8" fillId="16" borderId="23" xfId="3" applyFont="1" applyFill="1" applyBorder="1" applyAlignment="1" applyProtection="1">
      <alignment horizontal="center" vertical="center" wrapText="1"/>
      <protection hidden="1"/>
    </xf>
    <xf numFmtId="0" fontId="8" fillId="16" borderId="1" xfId="0" applyFont="1" applyFill="1" applyBorder="1" applyAlignment="1" applyProtection="1">
      <alignment horizontal="center" vertical="center" wrapText="1"/>
      <protection hidden="1"/>
    </xf>
    <xf numFmtId="9" fontId="8" fillId="16" borderId="1" xfId="3" applyFont="1" applyFill="1" applyBorder="1" applyAlignment="1" applyProtection="1">
      <alignment horizontal="center" vertical="center" wrapText="1"/>
      <protection hidden="1"/>
    </xf>
    <xf numFmtId="0" fontId="8" fillId="16" borderId="28" xfId="0" applyFont="1" applyFill="1" applyBorder="1" applyAlignment="1" applyProtection="1">
      <alignment horizontal="center" vertical="center" wrapText="1"/>
      <protection hidden="1"/>
    </xf>
    <xf numFmtId="9" fontId="8" fillId="16" borderId="28" xfId="3" applyFont="1" applyFill="1" applyBorder="1" applyAlignment="1" applyProtection="1">
      <alignment horizontal="center" vertical="center" wrapText="1"/>
      <protection hidden="1"/>
    </xf>
    <xf numFmtId="0" fontId="7" fillId="12" borderId="1" xfId="0" applyFont="1" applyFill="1" applyBorder="1" applyAlignment="1" applyProtection="1">
      <alignment horizontal="left" vertical="center"/>
      <protection locked="0"/>
    </xf>
    <xf numFmtId="0" fontId="7" fillId="12" borderId="1" xfId="0" applyFont="1" applyFill="1" applyBorder="1" applyAlignment="1" applyProtection="1">
      <alignment horizontal="left" vertical="center" wrapText="1"/>
    </xf>
    <xf numFmtId="0" fontId="7" fillId="12" borderId="1" xfId="0" applyFont="1" applyFill="1" applyBorder="1" applyAlignment="1" applyProtection="1">
      <alignment horizontal="left" vertical="center" wrapText="1"/>
      <protection locked="0"/>
    </xf>
    <xf numFmtId="0" fontId="8" fillId="16" borderId="23" xfId="0" applyFont="1" applyFill="1" applyBorder="1" applyAlignment="1" applyProtection="1">
      <alignment horizontal="center" vertical="center" wrapText="1"/>
      <protection hidden="1"/>
    </xf>
    <xf numFmtId="0" fontId="8" fillId="16" borderId="28" xfId="0" applyFont="1" applyFill="1" applyBorder="1" applyAlignment="1" applyProtection="1">
      <alignment horizontal="center" vertical="center" wrapText="1"/>
      <protection hidden="1"/>
    </xf>
    <xf numFmtId="0" fontId="8" fillId="16" borderId="1" xfId="0" applyFont="1" applyFill="1" applyBorder="1" applyAlignment="1" applyProtection="1">
      <alignment horizontal="center" vertical="center" wrapText="1"/>
      <protection hidden="1"/>
    </xf>
    <xf numFmtId="0" fontId="6" fillId="0" borderId="31" xfId="0" applyFont="1" applyBorder="1" applyAlignment="1">
      <alignment horizontal="justify" vertical="center" wrapText="1"/>
    </xf>
    <xf numFmtId="0" fontId="5" fillId="2" borderId="25" xfId="0" applyFont="1" applyFill="1" applyBorder="1" applyAlignment="1">
      <alignment horizontal="center" vertical="center"/>
    </xf>
    <xf numFmtId="0" fontId="6" fillId="0" borderId="31" xfId="0" applyFont="1" applyFill="1" applyBorder="1" applyAlignment="1" applyProtection="1">
      <alignment horizontal="justify" vertical="center" wrapText="1"/>
      <protection locked="0"/>
    </xf>
    <xf numFmtId="0" fontId="5" fillId="15" borderId="25" xfId="0" applyFont="1" applyFill="1" applyBorder="1" applyAlignment="1" applyProtection="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5" fillId="2" borderId="32" xfId="0" applyFont="1" applyFill="1" applyBorder="1" applyAlignment="1" applyProtection="1">
      <alignment horizontal="center" vertical="center"/>
    </xf>
    <xf numFmtId="0" fontId="5" fillId="2" borderId="46" xfId="0" applyFont="1" applyFill="1" applyBorder="1" applyAlignment="1" applyProtection="1">
      <alignment horizontal="center" vertical="center"/>
    </xf>
    <xf numFmtId="0" fontId="6" fillId="0" borderId="62" xfId="0" applyFont="1" applyBorder="1" applyAlignment="1" applyProtection="1">
      <alignment horizontal="left" vertical="center" wrapText="1"/>
      <protection locked="0"/>
    </xf>
    <xf numFmtId="0" fontId="6" fillId="0" borderId="64" xfId="0" applyFont="1" applyBorder="1" applyAlignment="1" applyProtection="1">
      <alignment horizontal="left" vertical="center" wrapText="1"/>
      <protection locked="0"/>
    </xf>
    <xf numFmtId="0" fontId="5" fillId="2" borderId="53" xfId="0" applyFont="1" applyFill="1" applyBorder="1" applyAlignment="1" applyProtection="1">
      <alignment horizontal="center" vertical="center"/>
    </xf>
    <xf numFmtId="0" fontId="5" fillId="2" borderId="33" xfId="0" applyFont="1" applyFill="1" applyBorder="1" applyAlignment="1" applyProtection="1">
      <alignment horizontal="center" vertical="center"/>
    </xf>
    <xf numFmtId="0" fontId="6" fillId="0" borderId="20" xfId="0" applyFont="1" applyBorder="1" applyAlignment="1" applyProtection="1">
      <alignment horizontal="left" vertical="center" wrapText="1"/>
      <protection locked="0"/>
    </xf>
    <xf numFmtId="0" fontId="6" fillId="0" borderId="30" xfId="0" applyFont="1" applyBorder="1" applyAlignment="1" applyProtection="1">
      <alignment horizontal="left" vertical="center" wrapText="1"/>
      <protection locked="0"/>
    </xf>
    <xf numFmtId="0" fontId="0" fillId="0" borderId="23"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5" fillId="2" borderId="23" xfId="0" applyFont="1" applyFill="1" applyBorder="1" applyAlignment="1" applyProtection="1">
      <alignment horizontal="center" vertical="center" wrapText="1"/>
    </xf>
    <xf numFmtId="0" fontId="5" fillId="2" borderId="28" xfId="0" applyFont="1" applyFill="1" applyBorder="1" applyAlignment="1" applyProtection="1">
      <alignment horizontal="center" vertical="center" wrapText="1"/>
    </xf>
    <xf numFmtId="0" fontId="0" fillId="0" borderId="23"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xf>
    <xf numFmtId="0" fontId="5" fillId="2" borderId="52" xfId="0" applyFont="1" applyFill="1" applyBorder="1" applyAlignment="1" applyProtection="1">
      <alignment horizontal="center" vertical="center"/>
    </xf>
    <xf numFmtId="0" fontId="5" fillId="2" borderId="63" xfId="0" applyFont="1" applyFill="1" applyBorder="1" applyAlignment="1" applyProtection="1">
      <alignment horizontal="center" vertical="center"/>
    </xf>
    <xf numFmtId="9" fontId="0" fillId="16" borderId="23" xfId="3" applyFont="1" applyFill="1" applyBorder="1" applyAlignment="1" applyProtection="1">
      <alignment horizontal="center" vertical="center" wrapText="1"/>
      <protection hidden="1"/>
    </xf>
    <xf numFmtId="9" fontId="0" fillId="16" borderId="3" xfId="3" applyFont="1" applyFill="1" applyBorder="1" applyAlignment="1" applyProtection="1">
      <alignment horizontal="center" vertical="center" wrapText="1"/>
      <protection hidden="1"/>
    </xf>
    <xf numFmtId="9" fontId="0" fillId="16" borderId="28" xfId="3" applyFont="1" applyFill="1" applyBorder="1" applyAlignment="1" applyProtection="1">
      <alignment horizontal="center" vertical="center" wrapText="1"/>
      <protection hidden="1"/>
    </xf>
    <xf numFmtId="0" fontId="5" fillId="2" borderId="63"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0" fontId="8" fillId="16" borderId="23" xfId="0" applyFont="1" applyFill="1" applyBorder="1" applyAlignment="1" applyProtection="1">
      <alignment horizontal="center" vertical="center" wrapText="1"/>
      <protection hidden="1"/>
    </xf>
    <xf numFmtId="0" fontId="8" fillId="16" borderId="3" xfId="0" applyFont="1" applyFill="1" applyBorder="1" applyAlignment="1" applyProtection="1">
      <alignment horizontal="center" vertical="center" wrapText="1"/>
      <protection hidden="1"/>
    </xf>
    <xf numFmtId="0" fontId="8" fillId="16" borderId="28" xfId="0" applyFont="1" applyFill="1" applyBorder="1" applyAlignment="1" applyProtection="1">
      <alignment horizontal="center" vertical="center" wrapText="1"/>
      <protection hidden="1"/>
    </xf>
    <xf numFmtId="0" fontId="5" fillId="2" borderId="40" xfId="0" applyFont="1" applyFill="1" applyBorder="1" applyAlignment="1" applyProtection="1">
      <alignment horizontal="center" vertical="center"/>
    </xf>
    <xf numFmtId="0" fontId="5" fillId="2" borderId="9"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0" fillId="0" borderId="11"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0" fillId="16" borderId="10" xfId="0" applyFill="1" applyBorder="1" applyAlignment="1" applyProtection="1">
      <alignment horizontal="center" vertical="center"/>
      <protection hidden="1"/>
    </xf>
    <xf numFmtId="0" fontId="0" fillId="16" borderId="1" xfId="0" applyFill="1" applyBorder="1" applyAlignment="1" applyProtection="1">
      <alignment horizontal="center" vertical="center"/>
      <protection hidden="1"/>
    </xf>
    <xf numFmtId="0" fontId="0" fillId="16" borderId="2" xfId="0" applyFill="1" applyBorder="1" applyAlignment="1" applyProtection="1">
      <alignment horizontal="center" vertical="center"/>
      <protection hidden="1"/>
    </xf>
    <xf numFmtId="0" fontId="0" fillId="16" borderId="15" xfId="0" applyFill="1" applyBorder="1" applyAlignment="1" applyProtection="1">
      <alignment horizontal="center" vertical="center"/>
      <protection hidden="1"/>
    </xf>
    <xf numFmtId="0" fontId="8" fillId="0" borderId="10"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16" borderId="10" xfId="0" applyFont="1" applyFill="1" applyBorder="1" applyAlignment="1" applyProtection="1">
      <alignment horizontal="center" vertical="center" wrapText="1"/>
      <protection hidden="1"/>
    </xf>
    <xf numFmtId="0" fontId="8" fillId="16" borderId="1" xfId="0" applyFont="1" applyFill="1" applyBorder="1" applyAlignment="1" applyProtection="1">
      <alignment horizontal="center" vertical="center" wrapText="1"/>
      <protection hidden="1"/>
    </xf>
    <xf numFmtId="0" fontId="8" fillId="16" borderId="2" xfId="0" applyFont="1" applyFill="1" applyBorder="1" applyAlignment="1" applyProtection="1">
      <alignment horizontal="center" vertical="center" wrapText="1"/>
      <protection hidden="1"/>
    </xf>
    <xf numFmtId="0" fontId="8" fillId="16" borderId="15" xfId="0" applyFont="1" applyFill="1" applyBorder="1" applyAlignment="1" applyProtection="1">
      <alignment horizontal="center" vertical="center" wrapText="1"/>
      <protection hidden="1"/>
    </xf>
    <xf numFmtId="0" fontId="0" fillId="0" borderId="9" xfId="0" applyFont="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0" fillId="0" borderId="34" xfId="0" applyFont="1" applyBorder="1" applyAlignment="1" applyProtection="1">
      <alignment horizontal="center" vertical="center" wrapText="1"/>
    </xf>
    <xf numFmtId="0" fontId="0" fillId="0" borderId="14" xfId="0" applyFont="1" applyBorder="1" applyAlignment="1" applyProtection="1">
      <alignment horizontal="center" vertical="center" wrapText="1"/>
    </xf>
    <xf numFmtId="0" fontId="5" fillId="2" borderId="38"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5" fillId="2" borderId="44"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45" xfId="0" applyFont="1" applyFill="1" applyBorder="1" applyAlignment="1" applyProtection="1">
      <alignment horizontal="center" vertical="center" wrapText="1"/>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0" fillId="0" borderId="23" xfId="0" applyBorder="1" applyAlignment="1" applyProtection="1">
      <alignment horizontal="justify" vertical="center" wrapText="1"/>
      <protection locked="0"/>
    </xf>
    <xf numFmtId="0" fontId="0" fillId="0" borderId="3" xfId="0" applyBorder="1" applyAlignment="1" applyProtection="1">
      <alignment horizontal="justify" vertical="center" wrapText="1"/>
      <protection locked="0"/>
    </xf>
    <xf numFmtId="0" fontId="0" fillId="0" borderId="28" xfId="0" applyBorder="1" applyAlignment="1" applyProtection="1">
      <alignment horizontal="justify" vertical="center" wrapText="1"/>
      <protection locked="0"/>
    </xf>
    <xf numFmtId="0" fontId="8" fillId="0" borderId="23"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xf>
    <xf numFmtId="0" fontId="6" fillId="0" borderId="1" xfId="0" applyFont="1" applyBorder="1" applyAlignment="1" applyProtection="1">
      <alignment horizontal="center" vertical="center"/>
      <protection locked="0"/>
    </xf>
    <xf numFmtId="0" fontId="0" fillId="16" borderId="1" xfId="0" applyFont="1" applyFill="1" applyBorder="1" applyAlignment="1" applyProtection="1">
      <alignment horizontal="justify" vertical="center" wrapText="1"/>
      <protection hidden="1"/>
    </xf>
    <xf numFmtId="0" fontId="13" fillId="0" borderId="1" xfId="0" applyFont="1" applyBorder="1" applyAlignment="1" applyProtection="1">
      <alignment horizontal="center" vertical="center"/>
    </xf>
    <xf numFmtId="0" fontId="7" fillId="0" borderId="1" xfId="0" applyFont="1" applyBorder="1" applyAlignment="1" applyProtection="1">
      <alignment horizontal="center" vertical="center"/>
    </xf>
    <xf numFmtId="0" fontId="5" fillId="15" borderId="1" xfId="0" applyFont="1" applyFill="1" applyBorder="1" applyAlignment="1" applyProtection="1">
      <alignment horizontal="center" vertical="center"/>
    </xf>
    <xf numFmtId="0" fontId="5" fillId="15" borderId="32" xfId="0" applyFont="1" applyFill="1" applyBorder="1" applyAlignment="1" applyProtection="1">
      <alignment horizontal="center" vertical="center" wrapText="1"/>
    </xf>
    <xf numFmtId="0" fontId="5" fillId="15" borderId="33" xfId="0" applyFont="1" applyFill="1" applyBorder="1" applyAlignment="1" applyProtection="1">
      <alignment horizontal="center" vertical="center" wrapText="1"/>
    </xf>
    <xf numFmtId="0" fontId="5" fillId="15" borderId="53" xfId="0" applyFont="1" applyFill="1" applyBorder="1" applyAlignment="1" applyProtection="1">
      <alignment horizontal="center" vertical="center" wrapText="1"/>
    </xf>
    <xf numFmtId="0" fontId="24" fillId="0" borderId="62" xfId="0" applyFont="1" applyBorder="1" applyAlignment="1" applyProtection="1">
      <alignment horizontal="left" vertical="center" wrapText="1"/>
      <protection locked="0"/>
    </xf>
    <xf numFmtId="0" fontId="24" fillId="0" borderId="30" xfId="0" applyFont="1" applyBorder="1" applyAlignment="1" applyProtection="1">
      <alignment horizontal="left" vertical="center" wrapText="1"/>
      <protection locked="0"/>
    </xf>
    <xf numFmtId="0" fontId="24" fillId="0" borderId="20" xfId="0" applyFont="1" applyBorder="1" applyAlignment="1" applyProtection="1">
      <alignment horizontal="left" vertical="center" wrapText="1"/>
      <protection locked="0"/>
    </xf>
    <xf numFmtId="0" fontId="5" fillId="15" borderId="23" xfId="0" applyFont="1" applyFill="1" applyBorder="1" applyAlignment="1" applyProtection="1">
      <alignment horizontal="center" vertical="center" wrapText="1"/>
    </xf>
    <xf numFmtId="0" fontId="5" fillId="15" borderId="28" xfId="0" applyFont="1" applyFill="1" applyBorder="1" applyAlignment="1" applyProtection="1">
      <alignment horizontal="center" vertical="center" wrapText="1"/>
    </xf>
    <xf numFmtId="0" fontId="5" fillId="15" borderId="63" xfId="0" applyFont="1" applyFill="1" applyBorder="1" applyAlignment="1" applyProtection="1">
      <alignment horizontal="center" vertical="center" wrapText="1"/>
    </xf>
    <xf numFmtId="0" fontId="5" fillId="15" borderId="22" xfId="0" applyFont="1" applyFill="1" applyBorder="1" applyAlignment="1" applyProtection="1">
      <alignment horizontal="center" vertical="center" wrapText="1"/>
    </xf>
    <xf numFmtId="0" fontId="5" fillId="15" borderId="10" xfId="0" applyFont="1" applyFill="1" applyBorder="1" applyAlignment="1" applyProtection="1">
      <alignment horizontal="center" vertical="center" wrapText="1"/>
    </xf>
    <xf numFmtId="0" fontId="5" fillId="15" borderId="15" xfId="0" applyFont="1" applyFill="1" applyBorder="1" applyAlignment="1" applyProtection="1">
      <alignment horizontal="center" vertical="center" wrapText="1"/>
    </xf>
    <xf numFmtId="0" fontId="5" fillId="15" borderId="11" xfId="0" applyFont="1" applyFill="1" applyBorder="1" applyAlignment="1" applyProtection="1">
      <alignment horizontal="center" vertical="center" wrapText="1"/>
    </xf>
    <xf numFmtId="0" fontId="5" fillId="15" borderId="16" xfId="0" applyFont="1" applyFill="1" applyBorder="1" applyAlignment="1" applyProtection="1">
      <alignment horizontal="center" vertical="center" wrapText="1"/>
    </xf>
    <xf numFmtId="0" fontId="5" fillId="15" borderId="38" xfId="0" applyFont="1" applyFill="1" applyBorder="1" applyAlignment="1" applyProtection="1">
      <alignment horizontal="center" vertical="center"/>
    </xf>
    <xf numFmtId="0" fontId="5" fillId="15" borderId="24" xfId="0" applyFont="1" applyFill="1" applyBorder="1" applyAlignment="1" applyProtection="1">
      <alignment horizontal="center" vertical="center"/>
    </xf>
    <xf numFmtId="0" fontId="5" fillId="15" borderId="53" xfId="0" applyFont="1" applyFill="1" applyBorder="1" applyAlignment="1" applyProtection="1">
      <alignment horizontal="center" vertical="center"/>
    </xf>
    <xf numFmtId="0" fontId="5" fillId="15" borderId="25" xfId="0" applyFont="1" applyFill="1" applyBorder="1" applyAlignment="1" applyProtection="1">
      <alignment horizontal="center" vertical="center"/>
    </xf>
    <xf numFmtId="0" fontId="5" fillId="15" borderId="32" xfId="0" applyFont="1" applyFill="1" applyBorder="1" applyAlignment="1" applyProtection="1">
      <alignment horizontal="center" vertical="center"/>
    </xf>
    <xf numFmtId="0" fontId="5" fillId="15" borderId="46" xfId="0" applyFont="1" applyFill="1" applyBorder="1" applyAlignment="1" applyProtection="1">
      <alignment horizontal="center" vertical="center"/>
    </xf>
    <xf numFmtId="0" fontId="5" fillId="15" borderId="40" xfId="0" applyFont="1" applyFill="1" applyBorder="1" applyAlignment="1" applyProtection="1">
      <alignment horizontal="center" vertical="center"/>
    </xf>
    <xf numFmtId="0" fontId="5" fillId="15" borderId="44" xfId="0" applyFont="1" applyFill="1" applyBorder="1" applyAlignment="1" applyProtection="1">
      <alignment horizontal="center" vertical="center" wrapText="1"/>
    </xf>
    <xf numFmtId="0" fontId="5" fillId="15" borderId="14" xfId="0" applyFont="1" applyFill="1" applyBorder="1" applyAlignment="1" applyProtection="1">
      <alignment horizontal="center" vertical="center" wrapText="1"/>
    </xf>
    <xf numFmtId="0" fontId="5" fillId="15" borderId="4" xfId="0" applyFont="1" applyFill="1" applyBorder="1" applyAlignment="1" applyProtection="1">
      <alignment horizontal="center" vertical="center" wrapText="1"/>
    </xf>
    <xf numFmtId="0" fontId="5" fillId="15" borderId="18" xfId="0" applyFont="1" applyFill="1" applyBorder="1" applyAlignment="1" applyProtection="1">
      <alignment horizontal="center" vertical="center" wrapText="1"/>
    </xf>
    <xf numFmtId="0" fontId="5" fillId="15" borderId="20" xfId="0" applyFont="1" applyFill="1" applyBorder="1" applyAlignment="1" applyProtection="1">
      <alignment horizontal="center" vertical="center" wrapText="1"/>
    </xf>
    <xf numFmtId="0" fontId="5" fillId="15" borderId="9" xfId="0" applyFont="1" applyFill="1" applyBorder="1" applyAlignment="1" applyProtection="1">
      <alignment horizontal="center" vertical="center" wrapText="1"/>
    </xf>
    <xf numFmtId="0" fontId="5" fillId="15" borderId="33" xfId="0" applyFont="1" applyFill="1" applyBorder="1" applyAlignment="1" applyProtection="1">
      <alignment horizontal="center" vertical="center"/>
    </xf>
    <xf numFmtId="0" fontId="5" fillId="15" borderId="45" xfId="0" applyFont="1" applyFill="1" applyBorder="1" applyAlignment="1" applyProtection="1">
      <alignment horizontal="center" vertical="center" wrapText="1"/>
    </xf>
    <xf numFmtId="0" fontId="5" fillId="15" borderId="17" xfId="0" applyFont="1" applyFill="1" applyBorder="1" applyAlignment="1" applyProtection="1">
      <alignment horizontal="center" vertical="center"/>
    </xf>
    <xf numFmtId="0" fontId="5" fillId="15" borderId="52" xfId="0" applyFont="1" applyFill="1" applyBorder="1" applyAlignment="1" applyProtection="1">
      <alignment horizontal="center" vertical="center"/>
    </xf>
    <xf numFmtId="0" fontId="5" fillId="15" borderId="63" xfId="0" applyFont="1" applyFill="1" applyBorder="1" applyAlignment="1" applyProtection="1">
      <alignment horizontal="center" vertical="center"/>
    </xf>
    <xf numFmtId="0" fontId="6" fillId="0" borderId="0" xfId="0" applyFont="1" applyBorder="1" applyAlignment="1">
      <alignment horizontal="center" vertical="center" textRotation="90" wrapText="1"/>
    </xf>
    <xf numFmtId="0" fontId="16" fillId="0" borderId="32" xfId="0" applyFont="1" applyBorder="1" applyAlignment="1">
      <alignment horizontal="center" vertical="center"/>
    </xf>
    <xf numFmtId="0" fontId="16" fillId="0" borderId="40" xfId="0" applyFont="1" applyBorder="1" applyAlignment="1">
      <alignment horizontal="center" vertical="center"/>
    </xf>
    <xf numFmtId="0" fontId="6" fillId="0" borderId="0" xfId="0" applyFont="1" applyBorder="1" applyAlignment="1">
      <alignment horizontal="center" vertical="center" wrapText="1"/>
    </xf>
    <xf numFmtId="0" fontId="14" fillId="0" borderId="1"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0" fillId="12" borderId="2" xfId="0" applyFont="1" applyFill="1" applyBorder="1" applyAlignment="1" applyProtection="1">
      <alignment horizontal="left" vertical="center" wrapText="1"/>
    </xf>
    <xf numFmtId="0" fontId="0" fillId="12" borderId="4" xfId="0" applyFont="1" applyFill="1" applyBorder="1" applyAlignment="1" applyProtection="1">
      <alignment horizontal="left" vertical="center" wrapText="1"/>
    </xf>
    <xf numFmtId="0" fontId="0" fillId="12" borderId="3" xfId="0" applyFont="1" applyFill="1" applyBorder="1" applyAlignment="1" applyProtection="1">
      <alignment horizontal="left" vertical="center" wrapText="1"/>
    </xf>
    <xf numFmtId="0" fontId="0" fillId="0" borderId="32" xfId="0" applyNumberFormat="1" applyFont="1" applyBorder="1" applyAlignment="1" applyProtection="1">
      <alignment horizontal="center" vertical="center" wrapText="1"/>
      <protection locked="0"/>
    </xf>
    <xf numFmtId="0" fontId="0" fillId="0" borderId="33" xfId="0" applyNumberFormat="1" applyFont="1" applyBorder="1" applyAlignment="1" applyProtection="1">
      <alignment horizontal="center" vertical="center" wrapText="1"/>
      <protection locked="0"/>
    </xf>
    <xf numFmtId="0" fontId="6" fillId="17" borderId="9" xfId="0" applyFont="1" applyFill="1" applyBorder="1" applyAlignment="1">
      <alignment horizontal="center" vertical="center"/>
    </xf>
    <xf numFmtId="0" fontId="6" fillId="17" borderId="10" xfId="0" applyFont="1" applyFill="1" applyBorder="1" applyAlignment="1">
      <alignment horizontal="center" vertical="center"/>
    </xf>
    <xf numFmtId="0" fontId="6" fillId="12" borderId="21" xfId="0" applyFont="1" applyFill="1" applyBorder="1" applyAlignment="1" applyProtection="1">
      <alignment horizontal="left" vertical="center" wrapText="1"/>
      <protection locked="0"/>
    </xf>
    <xf numFmtId="0" fontId="6" fillId="12" borderId="22" xfId="0" applyFont="1" applyFill="1" applyBorder="1" applyAlignment="1" applyProtection="1">
      <alignment horizontal="left" vertical="center"/>
      <protection locked="0"/>
    </xf>
    <xf numFmtId="0" fontId="5" fillId="17" borderId="5" xfId="0" applyFont="1" applyFill="1" applyBorder="1" applyAlignment="1" applyProtection="1">
      <alignment horizontal="center" vertical="center"/>
      <protection locked="0"/>
    </xf>
    <xf numFmtId="0" fontId="5" fillId="17" borderId="7" xfId="0" applyFont="1" applyFill="1" applyBorder="1" applyAlignment="1" applyProtection="1">
      <alignment horizontal="center" vertical="center"/>
      <protection locked="0"/>
    </xf>
    <xf numFmtId="0" fontId="5" fillId="17" borderId="6" xfId="0" applyFont="1" applyFill="1" applyBorder="1" applyAlignment="1" applyProtection="1">
      <alignment horizontal="center" vertical="center"/>
      <protection locked="0"/>
    </xf>
    <xf numFmtId="0" fontId="0" fillId="12" borderId="1" xfId="0" applyFill="1" applyBorder="1" applyAlignment="1">
      <alignment horizontal="center" vertical="center"/>
    </xf>
    <xf numFmtId="0" fontId="0" fillId="12" borderId="2" xfId="0" applyFill="1" applyBorder="1" applyAlignment="1">
      <alignment horizontal="center" vertical="center"/>
    </xf>
    <xf numFmtId="0" fontId="0" fillId="12" borderId="3" xfId="0" applyFill="1" applyBorder="1" applyAlignment="1">
      <alignment horizontal="center" vertical="center"/>
    </xf>
    <xf numFmtId="0" fontId="0" fillId="12" borderId="4" xfId="0" applyFill="1" applyBorder="1" applyAlignment="1">
      <alignment horizontal="center" vertical="center"/>
    </xf>
    <xf numFmtId="0" fontId="13" fillId="12" borderId="5" xfId="0" applyFont="1" applyFill="1" applyBorder="1" applyAlignment="1">
      <alignment horizontal="center" vertical="center"/>
    </xf>
    <xf numFmtId="0" fontId="13" fillId="12" borderId="7" xfId="0" applyFont="1" applyFill="1" applyBorder="1" applyAlignment="1">
      <alignment horizontal="center" vertical="center"/>
    </xf>
    <xf numFmtId="0" fontId="13" fillId="12" borderId="6" xfId="0" applyFont="1" applyFill="1" applyBorder="1" applyAlignment="1">
      <alignment horizontal="center" vertical="center"/>
    </xf>
    <xf numFmtId="0" fontId="7" fillId="12" borderId="5" xfId="0" applyFont="1" applyFill="1" applyBorder="1" applyAlignment="1">
      <alignment horizontal="center" vertical="center"/>
    </xf>
    <xf numFmtId="0" fontId="7" fillId="12" borderId="7" xfId="0" applyFont="1" applyFill="1" applyBorder="1" applyAlignment="1">
      <alignment horizontal="center" vertical="center"/>
    </xf>
    <xf numFmtId="0" fontId="7" fillId="12" borderId="6" xfId="0" applyFont="1" applyFill="1" applyBorder="1" applyAlignment="1">
      <alignment horizontal="center" vertical="center"/>
    </xf>
    <xf numFmtId="0" fontId="6" fillId="17" borderId="10" xfId="0"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17" borderId="2" xfId="0" applyFont="1" applyFill="1" applyBorder="1" applyAlignment="1">
      <alignment horizontal="center" vertical="center" wrapText="1"/>
    </xf>
    <xf numFmtId="0" fontId="6" fillId="17" borderId="17" xfId="0" applyFont="1" applyFill="1" applyBorder="1" applyAlignment="1">
      <alignment horizontal="center" vertical="center" wrapText="1"/>
    </xf>
    <xf numFmtId="0" fontId="6" fillId="17" borderId="5" xfId="0" applyFont="1" applyFill="1" applyBorder="1" applyAlignment="1">
      <alignment horizontal="center" vertical="center" wrapText="1"/>
    </xf>
    <xf numFmtId="0" fontId="6" fillId="17" borderId="37" xfId="0" applyFont="1" applyFill="1" applyBorder="1" applyAlignment="1">
      <alignment horizontal="center" vertical="center" wrapText="1"/>
    </xf>
    <xf numFmtId="0" fontId="6" fillId="17" borderId="12" xfId="0" applyFont="1" applyFill="1" applyBorder="1" applyAlignment="1">
      <alignment horizontal="center" vertical="center"/>
    </xf>
    <xf numFmtId="0" fontId="6" fillId="17" borderId="34" xfId="0" applyFont="1" applyFill="1" applyBorder="1" applyAlignment="1">
      <alignment horizontal="center" vertical="center"/>
    </xf>
    <xf numFmtId="0" fontId="6" fillId="17" borderId="11" xfId="0" applyFont="1" applyFill="1" applyBorder="1" applyAlignment="1">
      <alignment horizontal="center" vertical="center"/>
    </xf>
    <xf numFmtId="0" fontId="6" fillId="17" borderId="1" xfId="0" applyFont="1" applyFill="1" applyBorder="1" applyAlignment="1">
      <alignment horizontal="center" vertical="center"/>
    </xf>
    <xf numFmtId="0" fontId="6" fillId="17" borderId="13" xfId="0" applyFont="1" applyFill="1" applyBorder="1" applyAlignment="1">
      <alignment horizontal="center" vertical="center"/>
    </xf>
    <xf numFmtId="0" fontId="9" fillId="17" borderId="32" xfId="0" applyFont="1" applyFill="1" applyBorder="1" applyAlignment="1">
      <alignment horizontal="center" vertical="center" wrapText="1"/>
    </xf>
    <xf numFmtId="0" fontId="9" fillId="17" borderId="46" xfId="0" applyFont="1" applyFill="1" applyBorder="1" applyAlignment="1">
      <alignment horizontal="center" vertical="center" wrapText="1"/>
    </xf>
    <xf numFmtId="0" fontId="9" fillId="17" borderId="40" xfId="0" applyFont="1" applyFill="1" applyBorder="1" applyAlignment="1">
      <alignment horizontal="center" vertical="center" wrapText="1"/>
    </xf>
    <xf numFmtId="0" fontId="6" fillId="17" borderId="2" xfId="0" applyFont="1" applyFill="1" applyBorder="1" applyAlignment="1">
      <alignment horizontal="center" vertical="center"/>
    </xf>
    <xf numFmtId="0" fontId="6" fillId="17" borderId="23" xfId="0" applyFont="1" applyFill="1" applyBorder="1" applyAlignment="1">
      <alignment horizontal="center" vertical="center" wrapText="1"/>
    </xf>
    <xf numFmtId="0" fontId="6" fillId="17" borderId="3" xfId="0" applyFont="1" applyFill="1" applyBorder="1" applyAlignment="1">
      <alignment horizontal="center" vertical="center" wrapText="1"/>
    </xf>
    <xf numFmtId="0" fontId="6" fillId="17" borderId="28" xfId="0" applyFont="1" applyFill="1" applyBorder="1" applyAlignment="1">
      <alignment horizontal="center" vertical="center" wrapText="1"/>
    </xf>
    <xf numFmtId="0" fontId="6" fillId="17" borderId="17" xfId="0" applyFont="1" applyFill="1" applyBorder="1" applyAlignment="1">
      <alignment horizontal="center" vertical="center"/>
    </xf>
    <xf numFmtId="0" fontId="6" fillId="17" borderId="5" xfId="0" applyFont="1" applyFill="1" applyBorder="1" applyAlignment="1">
      <alignment horizontal="center" vertical="center"/>
    </xf>
    <xf numFmtId="0" fontId="6" fillId="17" borderId="37" xfId="0" applyFont="1" applyFill="1" applyBorder="1" applyAlignment="1">
      <alignment horizontal="center" vertical="center"/>
    </xf>
    <xf numFmtId="0" fontId="9" fillId="17" borderId="58" xfId="0" applyFont="1" applyFill="1" applyBorder="1" applyAlignment="1">
      <alignment horizontal="center" vertical="center" wrapText="1"/>
    </xf>
    <xf numFmtId="0" fontId="9" fillId="17" borderId="23" xfId="0" applyFont="1" applyFill="1" applyBorder="1" applyAlignment="1">
      <alignment horizontal="center" vertical="center" wrapText="1"/>
    </xf>
    <xf numFmtId="0" fontId="9" fillId="17" borderId="59" xfId="0" applyFont="1" applyFill="1" applyBorder="1" applyAlignment="1">
      <alignment horizontal="center" vertical="center" wrapText="1"/>
    </xf>
    <xf numFmtId="0" fontId="6" fillId="16" borderId="1" xfId="0" applyFont="1" applyFill="1" applyBorder="1" applyAlignment="1">
      <alignment horizontal="center" vertical="center"/>
    </xf>
    <xf numFmtId="0" fontId="5" fillId="7" borderId="10" xfId="0" applyFont="1" applyFill="1" applyBorder="1" applyAlignment="1" applyProtection="1">
      <alignment horizontal="center" vertical="center"/>
    </xf>
    <xf numFmtId="0" fontId="5" fillId="7" borderId="11" xfId="0" applyFont="1" applyFill="1" applyBorder="1" applyAlignment="1" applyProtection="1">
      <alignment horizontal="center" vertical="center"/>
    </xf>
    <xf numFmtId="0" fontId="6" fillId="0" borderId="21" xfId="0" applyFont="1" applyBorder="1" applyAlignment="1" applyProtection="1">
      <alignment horizontal="left" vertical="center" wrapText="1"/>
      <protection locked="0"/>
    </xf>
    <xf numFmtId="0" fontId="6" fillId="0" borderId="22" xfId="0" applyFont="1" applyBorder="1" applyAlignment="1" applyProtection="1">
      <alignment horizontal="left" vertical="center"/>
      <protection locked="0"/>
    </xf>
    <xf numFmtId="0" fontId="6" fillId="0" borderId="15" xfId="0" applyFont="1" applyBorder="1" applyAlignment="1" applyProtection="1">
      <alignment horizontal="left" vertical="center" wrapText="1"/>
      <protection locked="0"/>
    </xf>
    <xf numFmtId="0" fontId="6" fillId="0" borderId="16" xfId="0" applyFont="1" applyBorder="1" applyAlignment="1" applyProtection="1">
      <alignment horizontal="left" vertical="center"/>
      <protection locked="0"/>
    </xf>
    <xf numFmtId="0" fontId="5" fillId="7" borderId="9" xfId="0" applyFont="1" applyFill="1" applyBorder="1" applyAlignment="1" applyProtection="1">
      <alignment horizontal="center" vertical="center"/>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0" fillId="0" borderId="2" xfId="0" applyFont="1" applyBorder="1" applyAlignment="1" applyProtection="1">
      <alignment horizontal="left" vertical="center"/>
    </xf>
    <xf numFmtId="0" fontId="0" fillId="0" borderId="3" xfId="0" applyFont="1" applyBorder="1" applyAlignment="1" applyProtection="1">
      <alignment horizontal="left" vertical="center"/>
    </xf>
    <xf numFmtId="0" fontId="0" fillId="0" borderId="4" xfId="0" applyFont="1" applyBorder="1" applyAlignment="1" applyProtection="1">
      <alignment horizontal="left"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5" fillId="18" borderId="5" xfId="0" applyFont="1" applyFill="1" applyBorder="1" applyAlignment="1" applyProtection="1">
      <alignment horizontal="center" vertical="center"/>
      <protection locked="0"/>
    </xf>
    <xf numFmtId="0" fontId="5" fillId="18" borderId="7" xfId="0" applyFont="1" applyFill="1" applyBorder="1" applyAlignment="1" applyProtection="1">
      <alignment horizontal="center" vertical="center"/>
      <protection locked="0"/>
    </xf>
    <xf numFmtId="0" fontId="5" fillId="18" borderId="6" xfId="0" applyFont="1" applyFill="1" applyBorder="1" applyAlignment="1" applyProtection="1">
      <alignment horizontal="center" vertical="center"/>
      <protection locked="0"/>
    </xf>
    <xf numFmtId="0" fontId="5" fillId="7" borderId="1" xfId="0" applyFont="1" applyFill="1" applyBorder="1" applyAlignment="1" applyProtection="1">
      <alignment horizontal="center" vertical="center"/>
    </xf>
    <xf numFmtId="0" fontId="5" fillId="7" borderId="15" xfId="0" applyFont="1" applyFill="1" applyBorder="1" applyAlignment="1" applyProtection="1">
      <alignment horizontal="center" vertical="center"/>
    </xf>
    <xf numFmtId="0" fontId="5" fillId="7" borderId="12" xfId="0" applyFont="1" applyFill="1" applyBorder="1" applyAlignment="1" applyProtection="1">
      <alignment horizontal="center" vertical="center"/>
    </xf>
    <xf numFmtId="0" fontId="5" fillId="7" borderId="14" xfId="0" applyFont="1" applyFill="1" applyBorder="1" applyAlignment="1" applyProtection="1">
      <alignment horizontal="center" vertical="center"/>
    </xf>
    <xf numFmtId="0" fontId="5" fillId="7" borderId="10"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7" borderId="15" xfId="0" applyFont="1" applyFill="1" applyBorder="1" applyAlignment="1" applyProtection="1">
      <alignment horizontal="center" vertical="center" wrapText="1"/>
    </xf>
    <xf numFmtId="0" fontId="5" fillId="7" borderId="23" xfId="0" applyFont="1" applyFill="1" applyBorder="1" applyAlignment="1" applyProtection="1">
      <alignment horizontal="center" vertical="center"/>
    </xf>
    <xf numFmtId="0" fontId="5" fillId="7" borderId="3" xfId="0" applyFont="1" applyFill="1" applyBorder="1" applyAlignment="1" applyProtection="1">
      <alignment horizontal="center" vertical="center"/>
    </xf>
    <xf numFmtId="0" fontId="5" fillId="7" borderId="28"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5" fillId="7" borderId="16" xfId="0" applyFont="1" applyFill="1" applyBorder="1" applyAlignment="1" applyProtection="1">
      <alignment horizontal="center" vertical="center"/>
    </xf>
    <xf numFmtId="0" fontId="5" fillId="11" borderId="5" xfId="0" applyFont="1" applyFill="1" applyBorder="1" applyAlignment="1" applyProtection="1">
      <alignment horizontal="center" vertical="center"/>
      <protection locked="0"/>
    </xf>
    <xf numFmtId="0" fontId="5" fillId="11" borderId="7" xfId="0" applyFont="1" applyFill="1" applyBorder="1" applyAlignment="1" applyProtection="1">
      <alignment horizontal="center" vertical="center"/>
      <protection locked="0"/>
    </xf>
    <xf numFmtId="0" fontId="5" fillId="11" borderId="6" xfId="0" applyFont="1" applyFill="1" applyBorder="1" applyAlignment="1" applyProtection="1">
      <alignment horizontal="center" vertical="center"/>
      <protection locked="0"/>
    </xf>
    <xf numFmtId="0" fontId="5" fillId="11" borderId="9" xfId="0" applyFont="1" applyFill="1" applyBorder="1" applyAlignment="1" applyProtection="1">
      <alignment horizontal="center" vertical="center"/>
    </xf>
    <xf numFmtId="0" fontId="5" fillId="11" borderId="10" xfId="0" applyFont="1" applyFill="1" applyBorder="1" applyAlignment="1" applyProtection="1">
      <alignment horizontal="center" vertical="center"/>
    </xf>
    <xf numFmtId="0" fontId="5" fillId="11" borderId="11" xfId="0" applyFont="1" applyFill="1" applyBorder="1" applyAlignment="1" applyProtection="1">
      <alignment horizontal="center" vertical="center"/>
    </xf>
    <xf numFmtId="0" fontId="0" fillId="0" borderId="23"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28" xfId="0" applyFont="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28" xfId="0" applyFont="1" applyFill="1" applyBorder="1" applyAlignment="1" applyProtection="1">
      <alignment horizontal="center" vertical="center" wrapText="1"/>
    </xf>
    <xf numFmtId="9" fontId="0" fillId="0" borderId="23" xfId="3" applyNumberFormat="1" applyFont="1" applyBorder="1" applyAlignment="1" applyProtection="1">
      <alignment horizontal="center" vertical="center" wrapText="1"/>
    </xf>
    <xf numFmtId="9" fontId="0" fillId="0" borderId="3" xfId="3" applyNumberFormat="1" applyFont="1" applyBorder="1" applyAlignment="1" applyProtection="1">
      <alignment horizontal="center" vertical="center" wrapText="1"/>
    </xf>
    <xf numFmtId="9" fontId="0" fillId="0" borderId="28" xfId="3" applyNumberFormat="1" applyFont="1" applyBorder="1" applyAlignment="1" applyProtection="1">
      <alignment horizontal="center" vertical="center" wrapText="1"/>
    </xf>
    <xf numFmtId="9" fontId="0" fillId="0" borderId="23" xfId="3" applyFont="1" applyBorder="1" applyAlignment="1" applyProtection="1">
      <alignment horizontal="center" vertical="center" wrapText="1"/>
    </xf>
    <xf numFmtId="9" fontId="0" fillId="0" borderId="3" xfId="3" applyFont="1" applyBorder="1" applyAlignment="1" applyProtection="1">
      <alignment horizontal="center" vertical="center" wrapText="1"/>
    </xf>
    <xf numFmtId="9" fontId="0" fillId="0" borderId="28" xfId="3" applyFont="1" applyBorder="1" applyAlignment="1" applyProtection="1">
      <alignment horizontal="center" vertical="center" wrapText="1"/>
    </xf>
    <xf numFmtId="0" fontId="0" fillId="0" borderId="60" xfId="0" applyNumberFormat="1" applyFont="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locked="0"/>
    </xf>
    <xf numFmtId="0" fontId="0" fillId="0" borderId="61" xfId="0" applyNumberFormat="1" applyFont="1" applyBorder="1" applyAlignment="1" applyProtection="1">
      <alignment horizontal="center" vertical="center" wrapText="1"/>
      <protection locked="0"/>
    </xf>
    <xf numFmtId="0" fontId="0" fillId="0" borderId="27" xfId="0" applyNumberFormat="1" applyFont="1" applyBorder="1" applyAlignment="1" applyProtection="1">
      <alignment horizontal="center" vertical="center" wrapText="1"/>
      <protection locked="0"/>
    </xf>
    <xf numFmtId="0" fontId="0" fillId="0" borderId="62"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locked="0"/>
    </xf>
    <xf numFmtId="0" fontId="0" fillId="0" borderId="23" xfId="0" applyFont="1" applyBorder="1" applyAlignment="1" applyProtection="1">
      <alignment horizontal="justify" vertical="center" wrapText="1"/>
    </xf>
    <xf numFmtId="0" fontId="0" fillId="0" borderId="3" xfId="0" applyFont="1" applyBorder="1" applyAlignment="1" applyProtection="1">
      <alignment horizontal="justify" vertical="center" wrapText="1"/>
    </xf>
    <xf numFmtId="0" fontId="0" fillId="0" borderId="28" xfId="0" applyFont="1" applyBorder="1" applyAlignment="1" applyProtection="1">
      <alignment horizontal="justify" vertical="center" wrapText="1"/>
    </xf>
    <xf numFmtId="0" fontId="0" fillId="0" borderId="18"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5" fillId="11" borderId="1" xfId="0" applyFont="1" applyFill="1" applyBorder="1" applyAlignment="1" applyProtection="1">
      <alignment horizontal="center" vertical="center"/>
    </xf>
    <xf numFmtId="0" fontId="5" fillId="11" borderId="15" xfId="0" applyFont="1" applyFill="1" applyBorder="1" applyAlignment="1" applyProtection="1">
      <alignment horizontal="center" vertical="center"/>
    </xf>
    <xf numFmtId="0" fontId="5" fillId="11" borderId="10" xfId="0" applyFont="1" applyFill="1" applyBorder="1" applyAlignment="1" applyProtection="1">
      <alignment horizontal="center" vertical="center" wrapText="1"/>
    </xf>
    <xf numFmtId="0" fontId="5" fillId="11" borderId="1" xfId="0" applyFont="1" applyFill="1" applyBorder="1" applyAlignment="1" applyProtection="1">
      <alignment horizontal="center" vertical="center" wrapText="1"/>
    </xf>
    <xf numFmtId="0" fontId="5" fillId="11" borderId="15" xfId="0" applyFont="1" applyFill="1" applyBorder="1" applyAlignment="1" applyProtection="1">
      <alignment horizontal="center" vertical="center" wrapText="1"/>
    </xf>
    <xf numFmtId="0" fontId="5" fillId="11" borderId="12" xfId="0" applyFont="1" applyFill="1" applyBorder="1" applyAlignment="1" applyProtection="1">
      <alignment horizontal="center" vertical="center"/>
    </xf>
    <xf numFmtId="0" fontId="5" fillId="11" borderId="14" xfId="0" applyFont="1" applyFill="1" applyBorder="1" applyAlignment="1" applyProtection="1">
      <alignment horizontal="center" vertical="center"/>
    </xf>
    <xf numFmtId="0" fontId="5" fillId="11" borderId="11" xfId="0" applyFont="1" applyFill="1" applyBorder="1" applyAlignment="1" applyProtection="1">
      <alignment horizontal="center" vertical="center" wrapText="1"/>
    </xf>
    <xf numFmtId="0" fontId="5" fillId="11" borderId="13" xfId="0" applyFont="1" applyFill="1" applyBorder="1" applyAlignment="1" applyProtection="1">
      <alignment horizontal="center" vertical="center"/>
    </xf>
    <xf numFmtId="0" fontId="5" fillId="11" borderId="16" xfId="0" applyFont="1" applyFill="1" applyBorder="1" applyAlignment="1" applyProtection="1">
      <alignment horizontal="center" vertical="center"/>
    </xf>
    <xf numFmtId="0" fontId="0" fillId="0" borderId="1" xfId="0" applyFont="1" applyBorder="1" applyAlignment="1">
      <alignment horizontal="justify" vertical="center" wrapText="1"/>
    </xf>
    <xf numFmtId="0" fontId="0" fillId="0" borderId="13" xfId="0" applyFont="1" applyBorder="1" applyAlignment="1">
      <alignment horizontal="justify" vertical="center" wrapText="1"/>
    </xf>
    <xf numFmtId="0" fontId="22" fillId="0" borderId="15" xfId="0" applyFont="1" applyBorder="1" applyAlignment="1">
      <alignment horizontal="justify" vertical="center" wrapText="1"/>
    </xf>
    <xf numFmtId="0" fontId="22" fillId="0" borderId="16" xfId="0" applyFont="1" applyBorder="1" applyAlignment="1">
      <alignment horizontal="justify" vertical="center" wrapText="1"/>
    </xf>
    <xf numFmtId="0" fontId="6" fillId="14" borderId="9" xfId="0" applyFont="1" applyFill="1" applyBorder="1" applyAlignment="1">
      <alignment horizontal="center" vertical="center" wrapText="1"/>
    </xf>
    <xf numFmtId="0" fontId="6" fillId="14" borderId="10" xfId="0" applyFont="1" applyFill="1" applyBorder="1" applyAlignment="1">
      <alignment horizontal="center" vertical="center" wrapText="1"/>
    </xf>
    <xf numFmtId="0" fontId="6" fillId="14" borderId="12"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0" fillId="0" borderId="10" xfId="0" applyFont="1" applyBorder="1" applyAlignment="1">
      <alignment horizontal="justify" vertical="center" wrapText="1"/>
    </xf>
    <xf numFmtId="0" fontId="0" fillId="0" borderId="11" xfId="0" applyFont="1" applyBorder="1" applyAlignment="1">
      <alignment horizontal="justify" vertical="center" wrapText="1"/>
    </xf>
    <xf numFmtId="0" fontId="23" fillId="2" borderId="38"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6" fillId="14" borderId="14" xfId="0" applyFont="1" applyFill="1" applyBorder="1" applyAlignment="1">
      <alignment horizontal="center" vertical="center" wrapText="1"/>
    </xf>
    <xf numFmtId="0" fontId="6" fillId="14" borderId="15" xfId="0" applyFont="1" applyFill="1" applyBorder="1" applyAlignment="1">
      <alignment horizontal="center" vertical="center" wrapText="1"/>
    </xf>
    <xf numFmtId="0" fontId="18" fillId="0" borderId="5" xfId="0" applyFont="1" applyBorder="1" applyAlignment="1">
      <alignment horizontal="justify" vertical="center" wrapText="1"/>
    </xf>
    <xf numFmtId="0" fontId="18" fillId="0" borderId="56" xfId="0" applyFont="1" applyBorder="1" applyAlignment="1">
      <alignment horizontal="justify" vertical="center" wrapText="1"/>
    </xf>
    <xf numFmtId="0" fontId="18" fillId="0" borderId="54" xfId="0" applyFont="1" applyBorder="1" applyAlignment="1">
      <alignment horizontal="justify" vertical="center" wrapText="1"/>
    </xf>
    <xf numFmtId="0" fontId="18" fillId="0" borderId="57" xfId="0" applyFont="1" applyBorder="1" applyAlignment="1">
      <alignment horizontal="justify" vertical="center" wrapText="1"/>
    </xf>
    <xf numFmtId="0" fontId="14" fillId="16" borderId="32" xfId="0" applyFont="1" applyFill="1" applyBorder="1" applyAlignment="1">
      <alignment horizontal="center" vertical="center"/>
    </xf>
    <xf numFmtId="0" fontId="14" fillId="16" borderId="46" xfId="0" applyFont="1" applyFill="1" applyBorder="1" applyAlignment="1">
      <alignment horizontal="center" vertical="center"/>
    </xf>
    <xf numFmtId="0" fontId="14" fillId="16" borderId="40" xfId="0" applyFont="1" applyFill="1" applyBorder="1" applyAlignment="1">
      <alignment horizontal="center" vertical="center"/>
    </xf>
    <xf numFmtId="0" fontId="5" fillId="2" borderId="53"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18" fillId="0" borderId="17" xfId="0" applyFont="1" applyBorder="1" applyAlignment="1">
      <alignment horizontal="justify" vertical="center" wrapText="1"/>
    </xf>
    <xf numFmtId="0" fontId="18" fillId="0" borderId="51" xfId="0" applyFont="1" applyBorder="1" applyAlignment="1">
      <alignment horizontal="justify" vertical="center" wrapText="1"/>
    </xf>
    <xf numFmtId="0" fontId="5" fillId="2" borderId="38"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13" fillId="0" borderId="7" xfId="0" applyFont="1" applyBorder="1" applyAlignment="1">
      <alignment horizontal="center" vertical="center"/>
    </xf>
    <xf numFmtId="0" fontId="7" fillId="0" borderId="7" xfId="0" applyFont="1" applyBorder="1" applyAlignment="1">
      <alignment horizontal="center" vertical="center"/>
    </xf>
    <xf numFmtId="0" fontId="18" fillId="0" borderId="10" xfId="0" applyFont="1" applyBorder="1" applyAlignment="1">
      <alignment horizontal="center" vertical="center" wrapText="1"/>
    </xf>
    <xf numFmtId="0" fontId="0" fillId="0" borderId="52" xfId="0" applyFont="1" applyBorder="1" applyAlignment="1">
      <alignment horizontal="justify" vertical="center" wrapText="1"/>
    </xf>
    <xf numFmtId="0" fontId="0" fillId="0" borderId="51" xfId="0" applyFont="1" applyBorder="1" applyAlignment="1">
      <alignment horizontal="justify" vertical="center" wrapText="1"/>
    </xf>
    <xf numFmtId="0" fontId="5" fillId="2" borderId="46" xfId="0" applyFont="1" applyFill="1" applyBorder="1" applyAlignment="1">
      <alignment horizontal="center" vertical="center" wrapText="1"/>
    </xf>
    <xf numFmtId="0" fontId="21" fillId="2" borderId="53" xfId="0" applyFont="1" applyFill="1" applyBorder="1" applyAlignment="1">
      <alignment horizontal="center" vertical="center"/>
    </xf>
    <xf numFmtId="0" fontId="21" fillId="2" borderId="46" xfId="0" applyFont="1" applyFill="1" applyBorder="1" applyAlignment="1">
      <alignment horizontal="center" vertical="center"/>
    </xf>
    <xf numFmtId="0" fontId="21" fillId="2" borderId="40" xfId="0" applyFont="1" applyFill="1" applyBorder="1" applyAlignment="1">
      <alignment horizontal="center" vertical="center"/>
    </xf>
    <xf numFmtId="0" fontId="18" fillId="0" borderId="7" xfId="0" applyFont="1" applyBorder="1" applyAlignment="1">
      <alignment horizontal="justify" vertical="center" wrapText="1"/>
    </xf>
    <xf numFmtId="0" fontId="18" fillId="0" borderId="55" xfId="0" applyFont="1" applyBorder="1" applyAlignment="1">
      <alignment horizontal="justify"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22" xfId="0" applyFont="1" applyBorder="1" applyAlignment="1">
      <alignment horizontal="center" vertical="center" wrapText="1"/>
    </xf>
    <xf numFmtId="0" fontId="0" fillId="0" borderId="5"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56" xfId="0" applyFont="1" applyBorder="1" applyAlignment="1">
      <alignment horizontal="justify" vertical="center" wrapText="1"/>
    </xf>
    <xf numFmtId="0" fontId="14" fillId="12" borderId="37" xfId="0" applyFont="1" applyFill="1" applyBorder="1" applyAlignment="1">
      <alignment horizontal="justify" vertical="center" wrapText="1"/>
    </xf>
    <xf numFmtId="0" fontId="14" fillId="12" borderId="49" xfId="0" applyFont="1" applyFill="1" applyBorder="1" applyAlignment="1">
      <alignment horizontal="justify" vertical="center" wrapText="1"/>
    </xf>
    <xf numFmtId="0" fontId="14" fillId="12" borderId="47" xfId="0" applyFont="1" applyFill="1" applyBorder="1" applyAlignment="1">
      <alignment horizontal="justify" vertical="center" wrapText="1"/>
    </xf>
    <xf numFmtId="0" fontId="14" fillId="12" borderId="19" xfId="0" applyFont="1" applyFill="1" applyBorder="1" applyAlignment="1">
      <alignment horizontal="justify" vertical="center" wrapText="1"/>
    </xf>
    <xf numFmtId="0" fontId="14" fillId="12" borderId="0" xfId="0" applyFont="1" applyFill="1" applyBorder="1" applyAlignment="1">
      <alignment horizontal="justify" vertical="center" wrapText="1"/>
    </xf>
    <xf numFmtId="0" fontId="14" fillId="12" borderId="27" xfId="0" applyFont="1" applyFill="1" applyBorder="1" applyAlignment="1">
      <alignment horizontal="justify" vertical="center" wrapText="1"/>
    </xf>
    <xf numFmtId="0" fontId="14" fillId="12" borderId="8" xfId="0" applyFont="1" applyFill="1" applyBorder="1" applyAlignment="1">
      <alignment horizontal="justify" vertical="center" wrapText="1"/>
    </xf>
    <xf numFmtId="0" fontId="14" fillId="12" borderId="50" xfId="0" applyFont="1" applyFill="1" applyBorder="1" applyAlignment="1">
      <alignment horizontal="justify" vertical="center" wrapText="1"/>
    </xf>
    <xf numFmtId="0" fontId="14" fillId="12" borderId="45" xfId="0" applyFont="1" applyFill="1" applyBorder="1" applyAlignment="1">
      <alignment horizontal="justify" vertical="center" wrapText="1"/>
    </xf>
    <xf numFmtId="0" fontId="5" fillId="15" borderId="24" xfId="0" applyFont="1" applyFill="1" applyBorder="1" applyAlignment="1">
      <alignment horizontal="center" vertical="center" wrapText="1"/>
    </xf>
    <xf numFmtId="0" fontId="5" fillId="15" borderId="25" xfId="0" applyFont="1" applyFill="1" applyBorder="1" applyAlignment="1">
      <alignment horizontal="center" vertical="center" wrapText="1"/>
    </xf>
    <xf numFmtId="0" fontId="5" fillId="15" borderId="38" xfId="0" applyFont="1" applyFill="1" applyBorder="1" applyAlignment="1">
      <alignment horizontal="center" vertical="center" wrapText="1"/>
    </xf>
    <xf numFmtId="0" fontId="5" fillId="15" borderId="53" xfId="0" applyFont="1" applyFill="1" applyBorder="1" applyAlignment="1">
      <alignment horizontal="center" vertical="center" wrapText="1"/>
    </xf>
    <xf numFmtId="0" fontId="5" fillId="15" borderId="46" xfId="0" applyFont="1" applyFill="1" applyBorder="1" applyAlignment="1">
      <alignment horizontal="center" vertical="center" wrapText="1"/>
    </xf>
    <xf numFmtId="0" fontId="21" fillId="15" borderId="53" xfId="0" applyFont="1" applyFill="1" applyBorder="1" applyAlignment="1">
      <alignment horizontal="center" vertical="center"/>
    </xf>
    <xf numFmtId="0" fontId="21" fillId="15" borderId="46" xfId="0" applyFont="1" applyFill="1" applyBorder="1" applyAlignment="1">
      <alignment horizontal="center" vertical="center"/>
    </xf>
    <xf numFmtId="0" fontId="21" fillId="15" borderId="40" xfId="0" applyFont="1" applyFill="1" applyBorder="1" applyAlignment="1">
      <alignment horizontal="center" vertical="center"/>
    </xf>
    <xf numFmtId="0" fontId="10" fillId="6" borderId="1" xfId="2" applyFont="1" applyFill="1" applyBorder="1" applyAlignment="1">
      <alignment horizontal="center" vertical="center" wrapText="1"/>
    </xf>
    <xf numFmtId="0" fontId="10" fillId="4" borderId="1" xfId="2" applyFont="1" applyFill="1" applyBorder="1" applyAlignment="1">
      <alignment horizontal="center" vertical="center" wrapText="1"/>
    </xf>
    <xf numFmtId="0" fontId="10" fillId="3" borderId="1" xfId="2" applyFont="1" applyFill="1" applyBorder="1" applyAlignment="1">
      <alignment horizontal="center" vertical="center" wrapText="1"/>
    </xf>
    <xf numFmtId="9" fontId="8" fillId="16" borderId="15" xfId="3" applyFont="1" applyFill="1" applyBorder="1" applyAlignment="1" applyProtection="1">
      <alignment horizontal="center" vertical="center" wrapText="1"/>
      <protection hidden="1"/>
    </xf>
  </cellXfs>
  <cellStyles count="4">
    <cellStyle name="Moneda 2" xfId="1" xr:uid="{00000000-0005-0000-0000-000000000000}"/>
    <cellStyle name="Normal" xfId="0" builtinId="0"/>
    <cellStyle name="Normal 2" xfId="2" xr:uid="{00000000-0005-0000-0000-000002000000}"/>
    <cellStyle name="Porcentaje" xfId="3" builtinId="5"/>
  </cellStyles>
  <dxfs count="906">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92D05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dxf>
    <dxf>
      <font>
        <b/>
        <i val="0"/>
      </font>
      <fill>
        <patternFill>
          <bgColor theme="0" tint="-0.24994659260841701"/>
        </patternFill>
      </fill>
    </dxf>
    <dxf>
      <font>
        <b/>
        <i val="0"/>
      </font>
      <fill>
        <patternFill>
          <bgColor theme="0" tint="-0.499984740745262"/>
        </patternFill>
      </fill>
    </dxf>
    <dxf>
      <font>
        <b/>
        <i val="0"/>
        <color theme="0"/>
      </font>
      <fill>
        <patternFill>
          <bgColor theme="1"/>
        </patternFill>
      </fill>
    </dxf>
    <dxf>
      <font>
        <b/>
        <i val="0"/>
      </font>
      <fill>
        <patternFill>
          <bgColor rgb="FF92D05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dxf>
    <dxf>
      <font>
        <b/>
        <i val="0"/>
      </font>
      <fill>
        <patternFill>
          <bgColor theme="0" tint="-0.24994659260841701"/>
        </patternFill>
      </fill>
    </dxf>
    <dxf>
      <font>
        <b/>
        <i val="0"/>
      </font>
      <fill>
        <patternFill>
          <bgColor theme="0" tint="-0.499984740745262"/>
        </patternFill>
      </fill>
    </dxf>
    <dxf>
      <font>
        <b/>
        <i val="0"/>
        <color theme="0"/>
      </font>
      <fill>
        <patternFill>
          <bgColor theme="1"/>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ill>
        <patternFill>
          <bgColor rgb="FFFF0000"/>
        </patternFill>
      </fill>
    </dxf>
    <dxf>
      <fill>
        <patternFill>
          <bgColor rgb="FF92D050"/>
        </patternFill>
      </fill>
    </dxf>
    <dxf>
      <fill>
        <patternFill>
          <bgColor rgb="FFFFFF00"/>
        </patternFill>
      </fill>
    </dxf>
    <dxf>
      <fill>
        <patternFill>
          <bgColor theme="9"/>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ill>
        <patternFill>
          <bgColor rgb="FFFF0000"/>
        </patternFill>
      </fill>
    </dxf>
    <dxf>
      <fill>
        <patternFill>
          <bgColor rgb="FF92D050"/>
        </patternFill>
      </fill>
    </dxf>
    <dxf>
      <fill>
        <patternFill>
          <bgColor rgb="FFFFFF00"/>
        </patternFill>
      </fill>
    </dxf>
    <dxf>
      <fill>
        <patternFill>
          <bgColor theme="9"/>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ill>
        <patternFill>
          <bgColor rgb="FFFF0000"/>
        </patternFill>
      </fill>
    </dxf>
    <dxf>
      <fill>
        <patternFill>
          <bgColor rgb="FF92D050"/>
        </patternFill>
      </fill>
    </dxf>
    <dxf>
      <fill>
        <patternFill>
          <bgColor rgb="FFFFFF00"/>
        </patternFill>
      </fill>
    </dxf>
    <dxf>
      <fill>
        <patternFill>
          <bgColor theme="9"/>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ill>
        <patternFill>
          <bgColor rgb="FFFF0000"/>
        </patternFill>
      </fill>
    </dxf>
    <dxf>
      <fill>
        <patternFill>
          <bgColor rgb="FF92D050"/>
        </patternFill>
      </fill>
    </dxf>
    <dxf>
      <fill>
        <patternFill>
          <bgColor rgb="FFFFFF00"/>
        </patternFill>
      </fill>
    </dxf>
    <dxf>
      <fill>
        <patternFill>
          <bgColor theme="9"/>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s>
  <tableStyles count="0" defaultTableStyle="TableStyleMedium2" defaultPivotStyle="PivotStyleLight16"/>
  <colors>
    <mruColors>
      <color rgb="FFFE9100"/>
      <color rgb="FFF68B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SGA!A1"/><Relationship Id="rId7" Type="http://schemas.openxmlformats.org/officeDocument/2006/relationships/image" Target="../media/image2.png"/><Relationship Id="rId2" Type="http://schemas.openxmlformats.org/officeDocument/2006/relationships/hyperlink" Target="#SGC!A1"/><Relationship Id="rId1" Type="http://schemas.openxmlformats.org/officeDocument/2006/relationships/image" Target="../media/image1.png"/><Relationship Id="rId6" Type="http://schemas.openxmlformats.org/officeDocument/2006/relationships/hyperlink" Target="#'Eje de Corrupci&#243;n'!A1"/><Relationship Id="rId5" Type="http://schemas.openxmlformats.org/officeDocument/2006/relationships/hyperlink" Target="#SGSI!A1"/><Relationship Id="rId4" Type="http://schemas.openxmlformats.org/officeDocument/2006/relationships/hyperlink" Target="#SGSST!A1"/></Relationships>
</file>

<file path=xl/drawings/_rels/drawing10.xml.rels><?xml version="1.0" encoding="UTF-8" standalone="yes"?>
<Relationships xmlns="http://schemas.openxmlformats.org/package/2006/relationships"><Relationship Id="rId3" Type="http://schemas.openxmlformats.org/officeDocument/2006/relationships/hyperlink" Target="#'Eje de Corrupci&#243;n'!A1"/><Relationship Id="rId2" Type="http://schemas.openxmlformats.org/officeDocument/2006/relationships/image" Target="../media/image1.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hyperlink" Target="#'Eje de Corrupci&#243;n'!A1"/><Relationship Id="rId2" Type="http://schemas.openxmlformats.org/officeDocument/2006/relationships/image" Target="../media/image1.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hyperlink" Target="#'Probabilidad e Impacto'!A1"/><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Clasificaci&#243;n del Riesgo'!A1"/><Relationship Id="rId5" Type="http://schemas.openxmlformats.org/officeDocument/2006/relationships/hyperlink" Target="#Men&#250;!A1"/><Relationship Id="rId4" Type="http://schemas.openxmlformats.org/officeDocument/2006/relationships/hyperlink" Target="#'Estructura del Control'!A1"/></Relationships>
</file>

<file path=xl/drawings/_rels/drawing3.xml.rels><?xml version="1.0" encoding="UTF-8" standalone="yes"?>
<Relationships xmlns="http://schemas.openxmlformats.org/package/2006/relationships"><Relationship Id="rId3" Type="http://schemas.openxmlformats.org/officeDocument/2006/relationships/hyperlink" Target="#'Calificaci&#243;n Probabilidad'!A1"/><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hyperlink" Target="#Men&#250;!A1"/><Relationship Id="rId4" Type="http://schemas.openxmlformats.org/officeDocument/2006/relationships/hyperlink" Target="#'Estructura del Control C'!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en&#250;!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hyperlink" Target="#Men&#250;!A1"/><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hyperlink" Target="#Men&#250;!A1"/><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hyperlink" Target="#SGC!A1"/><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hyperlink" Target="#SGC!A1"/><Relationship Id="rId2" Type="http://schemas.openxmlformats.org/officeDocument/2006/relationships/image" Target="../media/image1.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hyperlink" Target="#SGC!A1"/><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1</xdr:row>
      <xdr:rowOff>295275</xdr:rowOff>
    </xdr:from>
    <xdr:to>
      <xdr:col>4</xdr:col>
      <xdr:colOff>1933575</xdr:colOff>
      <xdr:row>3</xdr:row>
      <xdr:rowOff>58918</xdr:rowOff>
    </xdr:to>
    <xdr:pic>
      <xdr:nvPicPr>
        <xdr:cNvPr id="6" name="5 Imagen">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3895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542925</xdr:colOff>
      <xdr:row>8</xdr:row>
      <xdr:rowOff>171450</xdr:rowOff>
    </xdr:from>
    <xdr:to>
      <xdr:col>3</xdr:col>
      <xdr:colOff>1219200</xdr:colOff>
      <xdr:row>8</xdr:row>
      <xdr:rowOff>381000</xdr:rowOff>
    </xdr:to>
    <xdr:sp macro="" textlink="">
      <xdr:nvSpPr>
        <xdr:cNvPr id="8" name="7 Rectángulo redondeado">
          <a:hlinkClick xmlns:r="http://schemas.openxmlformats.org/officeDocument/2006/relationships" r:id="rId2"/>
          <a:extLst>
            <a:ext uri="{FF2B5EF4-FFF2-40B4-BE49-F238E27FC236}">
              <a16:creationId xmlns:a16="http://schemas.microsoft.com/office/drawing/2014/main" id="{00000000-0008-0000-0000-000008000000}"/>
            </a:ext>
          </a:extLst>
        </xdr:cNvPr>
        <xdr:cNvSpPr/>
      </xdr:nvSpPr>
      <xdr:spPr>
        <a:xfrm>
          <a:off x="6343650" y="2057400"/>
          <a:ext cx="676275" cy="209550"/>
        </a:xfrm>
        <a:prstGeom prst="roundRect">
          <a:avLst/>
        </a:prstGeom>
        <a:solidFill>
          <a:schemeClr val="accent1"/>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542925</xdr:colOff>
      <xdr:row>9</xdr:row>
      <xdr:rowOff>171450</xdr:rowOff>
    </xdr:from>
    <xdr:to>
      <xdr:col>3</xdr:col>
      <xdr:colOff>1219200</xdr:colOff>
      <xdr:row>9</xdr:row>
      <xdr:rowOff>381000</xdr:rowOff>
    </xdr:to>
    <xdr:sp macro="" textlink="">
      <xdr:nvSpPr>
        <xdr:cNvPr id="10" name="9 Rectángulo redondeado">
          <a:hlinkClick xmlns:r="http://schemas.openxmlformats.org/officeDocument/2006/relationships" r:id="rId3"/>
          <a:extLst>
            <a:ext uri="{FF2B5EF4-FFF2-40B4-BE49-F238E27FC236}">
              <a16:creationId xmlns:a16="http://schemas.microsoft.com/office/drawing/2014/main" id="{00000000-0008-0000-0000-00000A000000}"/>
            </a:ext>
          </a:extLst>
        </xdr:cNvPr>
        <xdr:cNvSpPr/>
      </xdr:nvSpPr>
      <xdr:spPr>
        <a:xfrm>
          <a:off x="6505575" y="2838450"/>
          <a:ext cx="676275" cy="209550"/>
        </a:xfrm>
        <a:prstGeom prst="roundRect">
          <a:avLst/>
        </a:prstGeom>
        <a:solidFill>
          <a:schemeClr val="accent3"/>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542925</xdr:colOff>
      <xdr:row>10</xdr:row>
      <xdr:rowOff>171450</xdr:rowOff>
    </xdr:from>
    <xdr:to>
      <xdr:col>3</xdr:col>
      <xdr:colOff>1219200</xdr:colOff>
      <xdr:row>10</xdr:row>
      <xdr:rowOff>381000</xdr:rowOff>
    </xdr:to>
    <xdr:sp macro="" textlink="">
      <xdr:nvSpPr>
        <xdr:cNvPr id="11" name="10 Rectángulo redondeado">
          <a:hlinkClick xmlns:r="http://schemas.openxmlformats.org/officeDocument/2006/relationships" r:id="rId4"/>
          <a:extLst>
            <a:ext uri="{FF2B5EF4-FFF2-40B4-BE49-F238E27FC236}">
              <a16:creationId xmlns:a16="http://schemas.microsoft.com/office/drawing/2014/main" id="{00000000-0008-0000-0000-00000B000000}"/>
            </a:ext>
          </a:extLst>
        </xdr:cNvPr>
        <xdr:cNvSpPr/>
      </xdr:nvSpPr>
      <xdr:spPr>
        <a:xfrm>
          <a:off x="6343650" y="2047875"/>
          <a:ext cx="676275" cy="209550"/>
        </a:xfrm>
        <a:prstGeom prst="roundRect">
          <a:avLst/>
        </a:prstGeom>
        <a:solidFill>
          <a:schemeClr val="accent6"/>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542925</xdr:colOff>
      <xdr:row>11</xdr:row>
      <xdr:rowOff>171450</xdr:rowOff>
    </xdr:from>
    <xdr:to>
      <xdr:col>3</xdr:col>
      <xdr:colOff>1219200</xdr:colOff>
      <xdr:row>11</xdr:row>
      <xdr:rowOff>381000</xdr:rowOff>
    </xdr:to>
    <xdr:sp macro="" textlink="">
      <xdr:nvSpPr>
        <xdr:cNvPr id="12" name="11 Rectángulo redondeado">
          <a:hlinkClick xmlns:r="http://schemas.openxmlformats.org/officeDocument/2006/relationships" r:id="rId5"/>
          <a:extLst>
            <a:ext uri="{FF2B5EF4-FFF2-40B4-BE49-F238E27FC236}">
              <a16:creationId xmlns:a16="http://schemas.microsoft.com/office/drawing/2014/main" id="{00000000-0008-0000-0000-00000C000000}"/>
            </a:ext>
          </a:extLst>
        </xdr:cNvPr>
        <xdr:cNvSpPr/>
      </xdr:nvSpPr>
      <xdr:spPr>
        <a:xfrm>
          <a:off x="6343650" y="2047875"/>
          <a:ext cx="676275" cy="209550"/>
        </a:xfrm>
        <a:prstGeom prst="roundRect">
          <a:avLst/>
        </a:prstGeom>
        <a:solidFill>
          <a:schemeClr val="accent2"/>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542925</xdr:colOff>
      <xdr:row>12</xdr:row>
      <xdr:rowOff>171450</xdr:rowOff>
    </xdr:from>
    <xdr:to>
      <xdr:col>3</xdr:col>
      <xdr:colOff>1219200</xdr:colOff>
      <xdr:row>12</xdr:row>
      <xdr:rowOff>381000</xdr:rowOff>
    </xdr:to>
    <xdr:sp macro="" textlink="">
      <xdr:nvSpPr>
        <xdr:cNvPr id="17" name="16 Rectángulo redondeado">
          <a:hlinkClick xmlns:r="http://schemas.openxmlformats.org/officeDocument/2006/relationships" r:id="rId6"/>
          <a:extLst>
            <a:ext uri="{FF2B5EF4-FFF2-40B4-BE49-F238E27FC236}">
              <a16:creationId xmlns:a16="http://schemas.microsoft.com/office/drawing/2014/main" id="{00000000-0008-0000-0000-000011000000}"/>
            </a:ext>
          </a:extLst>
        </xdr:cNvPr>
        <xdr:cNvSpPr/>
      </xdr:nvSpPr>
      <xdr:spPr>
        <a:xfrm>
          <a:off x="6505575" y="2047875"/>
          <a:ext cx="676275" cy="209550"/>
        </a:xfrm>
        <a:prstGeom prst="roundRect">
          <a:avLst/>
        </a:prstGeom>
        <a:solidFill>
          <a:srgbClr val="002060"/>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13" name="12 Imagen" descr="D:\Users\aplaneacion3\Documents\Desktop\Boris\Escudo UDFJC.png">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1</xdr:col>
      <xdr:colOff>1057275</xdr:colOff>
      <xdr:row>3</xdr:row>
      <xdr:rowOff>275212</xdr:rowOff>
    </xdr:to>
    <xdr:pic>
      <xdr:nvPicPr>
        <xdr:cNvPr id="2" name="1 Imagen" descr="D:\Users\aplaneacion3\Documents\Desktop\Boris\Escudo UDFJC.png">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228600"/>
          <a:ext cx="971550" cy="922912"/>
        </a:xfrm>
        <a:prstGeom prst="rect">
          <a:avLst/>
        </a:prstGeom>
        <a:noFill/>
        <a:ln>
          <a:noFill/>
        </a:ln>
      </xdr:spPr>
    </xdr:pic>
    <xdr:clientData/>
  </xdr:twoCellAnchor>
  <xdr:twoCellAnchor editAs="oneCell">
    <xdr:from>
      <xdr:col>4</xdr:col>
      <xdr:colOff>57150</xdr:colOff>
      <xdr:row>1</xdr:row>
      <xdr:rowOff>295275</xdr:rowOff>
    </xdr:from>
    <xdr:to>
      <xdr:col>4</xdr:col>
      <xdr:colOff>1645754</xdr:colOff>
      <xdr:row>3</xdr:row>
      <xdr:rowOff>104775</xdr:rowOff>
    </xdr:to>
    <xdr:pic>
      <xdr:nvPicPr>
        <xdr:cNvPr id="3" name="2 Imagen">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77175" y="485775"/>
          <a:ext cx="1588604"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285750</xdr:colOff>
      <xdr:row>4</xdr:row>
      <xdr:rowOff>152400</xdr:rowOff>
    </xdr:from>
    <xdr:to>
      <xdr:col>4</xdr:col>
      <xdr:colOff>1695374</xdr:colOff>
      <xdr:row>5</xdr:row>
      <xdr:rowOff>240823</xdr:rowOff>
    </xdr:to>
    <xdr:grpSp>
      <xdr:nvGrpSpPr>
        <xdr:cNvPr id="4" name="3 Grupo">
          <a:hlinkClick xmlns:r="http://schemas.openxmlformats.org/officeDocument/2006/relationships" r:id="rId3"/>
          <a:extLst>
            <a:ext uri="{FF2B5EF4-FFF2-40B4-BE49-F238E27FC236}">
              <a16:creationId xmlns:a16="http://schemas.microsoft.com/office/drawing/2014/main" id="{00000000-0008-0000-0900-000004000000}"/>
            </a:ext>
          </a:extLst>
        </xdr:cNvPr>
        <xdr:cNvGrpSpPr/>
      </xdr:nvGrpSpPr>
      <xdr:grpSpPr>
        <a:xfrm>
          <a:off x="6505575" y="1371600"/>
          <a:ext cx="1409624" cy="278923"/>
          <a:chOff x="4941214" y="3441219"/>
          <a:chExt cx="1411781" cy="278923"/>
        </a:xfrm>
        <a:solidFill>
          <a:schemeClr val="accent1">
            <a:lumMod val="50000"/>
          </a:schemeClr>
        </a:solidFill>
      </xdr:grpSpPr>
      <xdr:sp macro="" textlink="">
        <xdr:nvSpPr>
          <xdr:cNvPr id="5" name="12 Rectángulo">
            <a:extLst>
              <a:ext uri="{FF2B5EF4-FFF2-40B4-BE49-F238E27FC236}">
                <a16:creationId xmlns:a16="http://schemas.microsoft.com/office/drawing/2014/main" id="{00000000-0008-0000-0900-000005000000}"/>
              </a:ext>
            </a:extLst>
          </xdr:cNvPr>
          <xdr:cNvSpPr/>
        </xdr:nvSpPr>
        <xdr:spPr>
          <a:xfrm>
            <a:off x="4942216" y="3450567"/>
            <a:ext cx="1410779" cy="269575"/>
          </a:xfrm>
          <a:prstGeom prst="rect">
            <a:avLst/>
          </a:prstGeom>
          <a:grp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100" b="1"/>
          </a:p>
        </xdr:txBody>
      </xdr:sp>
      <xdr:sp macro="" textlink="">
        <xdr:nvSpPr>
          <xdr:cNvPr id="6" name="5 Rectángulo">
            <a:extLst>
              <a:ext uri="{FF2B5EF4-FFF2-40B4-BE49-F238E27FC236}">
                <a16:creationId xmlns:a16="http://schemas.microsoft.com/office/drawing/2014/main" id="{00000000-0008-0000-0900-000006000000}"/>
              </a:ext>
            </a:extLst>
          </xdr:cNvPr>
          <xdr:cNvSpPr/>
        </xdr:nvSpPr>
        <xdr:spPr>
          <a:xfrm>
            <a:off x="4941214" y="3441219"/>
            <a:ext cx="1409699" cy="242975"/>
          </a:xfrm>
          <a:prstGeom prst="rect">
            <a:avLst/>
          </a:prstGeom>
          <a:grp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bg1"/>
                </a:solidFill>
              </a:rPr>
              <a:t>Volver </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295276</xdr:colOff>
      <xdr:row>1</xdr:row>
      <xdr:rowOff>47626</xdr:rowOff>
    </xdr:from>
    <xdr:to>
      <xdr:col>2</xdr:col>
      <xdr:colOff>876301</xdr:colOff>
      <xdr:row>3</xdr:row>
      <xdr:rowOff>284738</xdr:rowOff>
    </xdr:to>
    <xdr:pic>
      <xdr:nvPicPr>
        <xdr:cNvPr id="2" name="1 Imagen" descr="D:\Users\aplaneacion3\Documents\Desktop\Boris\Escudo UDFJC.png">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626" y="238126"/>
          <a:ext cx="971550" cy="922912"/>
        </a:xfrm>
        <a:prstGeom prst="rect">
          <a:avLst/>
        </a:prstGeom>
        <a:noFill/>
        <a:ln>
          <a:noFill/>
        </a:ln>
      </xdr:spPr>
    </xdr:pic>
    <xdr:clientData/>
  </xdr:twoCellAnchor>
  <xdr:twoCellAnchor editAs="oneCell">
    <xdr:from>
      <xdr:col>7</xdr:col>
      <xdr:colOff>59220</xdr:colOff>
      <xdr:row>1</xdr:row>
      <xdr:rowOff>285751</xdr:rowOff>
    </xdr:from>
    <xdr:to>
      <xdr:col>7</xdr:col>
      <xdr:colOff>1647824</xdr:colOff>
      <xdr:row>3</xdr:row>
      <xdr:rowOff>95251</xdr:rowOff>
    </xdr:to>
    <xdr:pic>
      <xdr:nvPicPr>
        <xdr:cNvPr id="3" name="2 Imagen">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98370" y="476251"/>
          <a:ext cx="1588604"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409575</xdr:colOff>
      <xdr:row>4</xdr:row>
      <xdr:rowOff>123825</xdr:rowOff>
    </xdr:from>
    <xdr:to>
      <xdr:col>7</xdr:col>
      <xdr:colOff>1695374</xdr:colOff>
      <xdr:row>5</xdr:row>
      <xdr:rowOff>145573</xdr:rowOff>
    </xdr:to>
    <xdr:grpSp>
      <xdr:nvGrpSpPr>
        <xdr:cNvPr id="4" name="3 Grupo">
          <a:hlinkClick xmlns:r="http://schemas.openxmlformats.org/officeDocument/2006/relationships" r:id="rId3"/>
          <a:extLst>
            <a:ext uri="{FF2B5EF4-FFF2-40B4-BE49-F238E27FC236}">
              <a16:creationId xmlns:a16="http://schemas.microsoft.com/office/drawing/2014/main" id="{00000000-0008-0000-0800-000004000000}"/>
            </a:ext>
          </a:extLst>
        </xdr:cNvPr>
        <xdr:cNvGrpSpPr/>
      </xdr:nvGrpSpPr>
      <xdr:grpSpPr>
        <a:xfrm>
          <a:off x="8572500" y="1343025"/>
          <a:ext cx="1285799" cy="278923"/>
          <a:chOff x="4941214" y="3441219"/>
          <a:chExt cx="1411781" cy="278923"/>
        </a:xfrm>
        <a:solidFill>
          <a:schemeClr val="accent1">
            <a:lumMod val="50000"/>
          </a:schemeClr>
        </a:solidFill>
      </xdr:grpSpPr>
      <xdr:sp macro="" textlink="">
        <xdr:nvSpPr>
          <xdr:cNvPr id="5" name="12 Rectángulo">
            <a:extLst>
              <a:ext uri="{FF2B5EF4-FFF2-40B4-BE49-F238E27FC236}">
                <a16:creationId xmlns:a16="http://schemas.microsoft.com/office/drawing/2014/main" id="{00000000-0008-0000-0800-000005000000}"/>
              </a:ext>
            </a:extLst>
          </xdr:cNvPr>
          <xdr:cNvSpPr/>
        </xdr:nvSpPr>
        <xdr:spPr>
          <a:xfrm>
            <a:off x="4942216" y="3450567"/>
            <a:ext cx="1410779" cy="269575"/>
          </a:xfrm>
          <a:prstGeom prst="rect">
            <a:avLst/>
          </a:prstGeom>
          <a:grp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100" b="1"/>
          </a:p>
        </xdr:txBody>
      </xdr:sp>
      <xdr:sp macro="" textlink="">
        <xdr:nvSpPr>
          <xdr:cNvPr id="6" name="5 Rectángulo">
            <a:extLst>
              <a:ext uri="{FF2B5EF4-FFF2-40B4-BE49-F238E27FC236}">
                <a16:creationId xmlns:a16="http://schemas.microsoft.com/office/drawing/2014/main" id="{00000000-0008-0000-0800-000006000000}"/>
              </a:ext>
            </a:extLst>
          </xdr:cNvPr>
          <xdr:cNvSpPr/>
        </xdr:nvSpPr>
        <xdr:spPr>
          <a:xfrm>
            <a:off x="4941214" y="3441219"/>
            <a:ext cx="1409699" cy="242975"/>
          </a:xfrm>
          <a:prstGeom prst="rect">
            <a:avLst/>
          </a:prstGeom>
          <a:grp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bg1"/>
                </a:solidFill>
              </a:rPr>
              <a:t>Volver </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534265</xdr:colOff>
      <xdr:row>1</xdr:row>
      <xdr:rowOff>361401</xdr:rowOff>
    </xdr:from>
    <xdr:to>
      <xdr:col>7</xdr:col>
      <xdr:colOff>2105890</xdr:colOff>
      <xdr:row>3</xdr:row>
      <xdr:rowOff>51125</xdr:rowOff>
    </xdr:to>
    <xdr:pic>
      <xdr:nvPicPr>
        <xdr:cNvPr id="3" name="2 Imagen">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3890" y="551901"/>
          <a:ext cx="1571625" cy="451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345046</xdr:colOff>
      <xdr:row>1</xdr:row>
      <xdr:rowOff>74470</xdr:rowOff>
    </xdr:from>
    <xdr:to>
      <xdr:col>2</xdr:col>
      <xdr:colOff>1316596</xdr:colOff>
      <xdr:row>3</xdr:row>
      <xdr:rowOff>311582</xdr:rowOff>
    </xdr:to>
    <xdr:pic>
      <xdr:nvPicPr>
        <xdr:cNvPr id="8" name="7 Imagen" descr="D:\Users\aplaneacion3\Documents\Desktop\Boris\Escudo UDFJC.png">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9396" y="264970"/>
          <a:ext cx="971550" cy="999112"/>
        </a:xfrm>
        <a:prstGeom prst="rect">
          <a:avLst/>
        </a:prstGeom>
        <a:noFill/>
        <a:ln>
          <a:noFill/>
        </a:ln>
      </xdr:spPr>
    </xdr:pic>
    <xdr:clientData/>
  </xdr:twoCellAnchor>
  <xdr:twoCellAnchor>
    <xdr:from>
      <xdr:col>3</xdr:col>
      <xdr:colOff>972</xdr:colOff>
      <xdr:row>9</xdr:row>
      <xdr:rowOff>89859</xdr:rowOff>
    </xdr:from>
    <xdr:to>
      <xdr:col>3</xdr:col>
      <xdr:colOff>972</xdr:colOff>
      <xdr:row>10</xdr:row>
      <xdr:rowOff>205025</xdr:rowOff>
    </xdr:to>
    <xdr:grpSp>
      <xdr:nvGrpSpPr>
        <xdr:cNvPr id="20" name="15 Grupo">
          <a:hlinkClick xmlns:r="http://schemas.openxmlformats.org/officeDocument/2006/relationships" r:id="rId3"/>
          <a:extLst>
            <a:ext uri="{FF2B5EF4-FFF2-40B4-BE49-F238E27FC236}">
              <a16:creationId xmlns:a16="http://schemas.microsoft.com/office/drawing/2014/main" id="{D68089F7-A8B7-4841-9D54-D30E905FBCF2}"/>
            </a:ext>
          </a:extLst>
        </xdr:cNvPr>
        <xdr:cNvGrpSpPr/>
      </xdr:nvGrpSpPr>
      <xdr:grpSpPr>
        <a:xfrm>
          <a:off x="2506047" y="3490284"/>
          <a:ext cx="0" cy="600941"/>
          <a:chOff x="9486901" y="1530350"/>
          <a:chExt cx="1409699" cy="600075"/>
        </a:xfrm>
      </xdr:grpSpPr>
      <xdr:sp macro="" textlink="">
        <xdr:nvSpPr>
          <xdr:cNvPr id="21" name="10 Rectángulo">
            <a:extLst>
              <a:ext uri="{FF2B5EF4-FFF2-40B4-BE49-F238E27FC236}">
                <a16:creationId xmlns:a16="http://schemas.microsoft.com/office/drawing/2014/main" id="{D888DB85-78E5-4967-9CF6-F8A863CCC638}"/>
              </a:ext>
            </a:extLst>
          </xdr:cNvPr>
          <xdr:cNvSpPr/>
        </xdr:nvSpPr>
        <xdr:spPr>
          <a:xfrm>
            <a:off x="9486901" y="1530350"/>
            <a:ext cx="1409699" cy="600075"/>
          </a:xfrm>
          <a:prstGeom prst="rect">
            <a:avLst/>
          </a:prstGeom>
          <a:solidFill>
            <a:schemeClr val="accent1">
              <a:lumMod val="40000"/>
              <a:lumOff val="6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100" b="1"/>
          </a:p>
        </xdr:txBody>
      </xdr:sp>
      <xdr:sp macro="" textlink="">
        <xdr:nvSpPr>
          <xdr:cNvPr id="22" name="7 Rectángulo">
            <a:extLst>
              <a:ext uri="{FF2B5EF4-FFF2-40B4-BE49-F238E27FC236}">
                <a16:creationId xmlns:a16="http://schemas.microsoft.com/office/drawing/2014/main" id="{37D2880D-2091-46F9-AE37-E115553C0AB2}"/>
              </a:ext>
            </a:extLst>
          </xdr:cNvPr>
          <xdr:cNvSpPr/>
        </xdr:nvSpPr>
        <xdr:spPr>
          <a:xfrm>
            <a:off x="9486901" y="1530351"/>
            <a:ext cx="1409699" cy="514350"/>
          </a:xfrm>
          <a:prstGeom prst="rect">
            <a:avLst/>
          </a:prstGeom>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bg1"/>
                </a:solidFill>
              </a:rPr>
              <a:t>Probabilidad e Impacto</a:t>
            </a:r>
          </a:p>
        </xdr:txBody>
      </xdr:sp>
    </xdr:grpSp>
    <xdr:clientData/>
  </xdr:twoCellAnchor>
  <xdr:twoCellAnchor>
    <xdr:from>
      <xdr:col>5</xdr:col>
      <xdr:colOff>1047416</xdr:colOff>
      <xdr:row>9</xdr:row>
      <xdr:rowOff>95612</xdr:rowOff>
    </xdr:from>
    <xdr:to>
      <xdr:col>6</xdr:col>
      <xdr:colOff>1114090</xdr:colOff>
      <xdr:row>10</xdr:row>
      <xdr:rowOff>210778</xdr:rowOff>
    </xdr:to>
    <xdr:grpSp>
      <xdr:nvGrpSpPr>
        <xdr:cNvPr id="57" name="15 Grupo">
          <a:hlinkClick xmlns:r="http://schemas.openxmlformats.org/officeDocument/2006/relationships" r:id="rId3"/>
          <a:extLst>
            <a:ext uri="{FF2B5EF4-FFF2-40B4-BE49-F238E27FC236}">
              <a16:creationId xmlns:a16="http://schemas.microsoft.com/office/drawing/2014/main" id="{8C0A2566-5DEA-4624-83AF-80E7E3434459}"/>
            </a:ext>
          </a:extLst>
        </xdr:cNvPr>
        <xdr:cNvGrpSpPr/>
      </xdr:nvGrpSpPr>
      <xdr:grpSpPr>
        <a:xfrm>
          <a:off x="5543216" y="3496037"/>
          <a:ext cx="1409699" cy="600941"/>
          <a:chOff x="9486901" y="1530350"/>
          <a:chExt cx="1409699" cy="600075"/>
        </a:xfrm>
      </xdr:grpSpPr>
      <xdr:sp macro="" textlink="">
        <xdr:nvSpPr>
          <xdr:cNvPr id="58" name="10 Rectángulo">
            <a:extLst>
              <a:ext uri="{FF2B5EF4-FFF2-40B4-BE49-F238E27FC236}">
                <a16:creationId xmlns:a16="http://schemas.microsoft.com/office/drawing/2014/main" id="{F4C95F95-E8CB-4957-919E-736F5D291549}"/>
              </a:ext>
            </a:extLst>
          </xdr:cNvPr>
          <xdr:cNvSpPr/>
        </xdr:nvSpPr>
        <xdr:spPr>
          <a:xfrm>
            <a:off x="9486901" y="1530350"/>
            <a:ext cx="1409699" cy="600075"/>
          </a:xfrm>
          <a:prstGeom prst="rect">
            <a:avLst/>
          </a:prstGeom>
          <a:solidFill>
            <a:schemeClr val="accent1">
              <a:lumMod val="40000"/>
              <a:lumOff val="6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100" b="1"/>
          </a:p>
        </xdr:txBody>
      </xdr:sp>
      <xdr:sp macro="" textlink="">
        <xdr:nvSpPr>
          <xdr:cNvPr id="59" name="7 Rectángulo">
            <a:extLst>
              <a:ext uri="{FF2B5EF4-FFF2-40B4-BE49-F238E27FC236}">
                <a16:creationId xmlns:a16="http://schemas.microsoft.com/office/drawing/2014/main" id="{0D9D1ED9-0793-4067-8E15-A9B13498F845}"/>
              </a:ext>
            </a:extLst>
          </xdr:cNvPr>
          <xdr:cNvSpPr/>
        </xdr:nvSpPr>
        <xdr:spPr>
          <a:xfrm>
            <a:off x="9486901" y="1530351"/>
            <a:ext cx="1409699" cy="514350"/>
          </a:xfrm>
          <a:prstGeom prst="rect">
            <a:avLst/>
          </a:prstGeom>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bg1"/>
                </a:solidFill>
              </a:rPr>
              <a:t>Probabilidad e Impacto</a:t>
            </a:r>
          </a:p>
        </xdr:txBody>
      </xdr:sp>
    </xdr:grpSp>
    <xdr:clientData/>
  </xdr:twoCellAnchor>
  <xdr:twoCellAnchor>
    <xdr:from>
      <xdr:col>6</xdr:col>
      <xdr:colOff>1195082</xdr:colOff>
      <xdr:row>9</xdr:row>
      <xdr:rowOff>95612</xdr:rowOff>
    </xdr:from>
    <xdr:to>
      <xdr:col>6</xdr:col>
      <xdr:colOff>2341843</xdr:colOff>
      <xdr:row>10</xdr:row>
      <xdr:rowOff>210778</xdr:rowOff>
    </xdr:to>
    <xdr:grpSp>
      <xdr:nvGrpSpPr>
        <xdr:cNvPr id="60" name="16 Grupo">
          <a:hlinkClick xmlns:r="http://schemas.openxmlformats.org/officeDocument/2006/relationships" r:id="rId4"/>
          <a:extLst>
            <a:ext uri="{FF2B5EF4-FFF2-40B4-BE49-F238E27FC236}">
              <a16:creationId xmlns:a16="http://schemas.microsoft.com/office/drawing/2014/main" id="{ECC1A32A-F9CD-4FA6-8CB2-B35206AD3808}"/>
            </a:ext>
          </a:extLst>
        </xdr:cNvPr>
        <xdr:cNvGrpSpPr/>
      </xdr:nvGrpSpPr>
      <xdr:grpSpPr>
        <a:xfrm>
          <a:off x="7033907" y="3496037"/>
          <a:ext cx="1146761" cy="600941"/>
          <a:chOff x="11014076" y="1530350"/>
          <a:chExt cx="1409699" cy="600075"/>
        </a:xfrm>
      </xdr:grpSpPr>
      <xdr:sp macro="" textlink="">
        <xdr:nvSpPr>
          <xdr:cNvPr id="61" name="12 Rectángulo">
            <a:extLst>
              <a:ext uri="{FF2B5EF4-FFF2-40B4-BE49-F238E27FC236}">
                <a16:creationId xmlns:a16="http://schemas.microsoft.com/office/drawing/2014/main" id="{ECB1C377-3AE3-44AC-A540-2D584E2657EF}"/>
              </a:ext>
            </a:extLst>
          </xdr:cNvPr>
          <xdr:cNvSpPr/>
        </xdr:nvSpPr>
        <xdr:spPr>
          <a:xfrm>
            <a:off x="11014076" y="1530350"/>
            <a:ext cx="1409699" cy="600075"/>
          </a:xfrm>
          <a:prstGeom prst="rect">
            <a:avLst/>
          </a:prstGeom>
          <a:solidFill>
            <a:schemeClr val="accent1">
              <a:lumMod val="40000"/>
              <a:lumOff val="6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100" b="1"/>
          </a:p>
        </xdr:txBody>
      </xdr:sp>
      <xdr:sp macro="" textlink="">
        <xdr:nvSpPr>
          <xdr:cNvPr id="62" name="13 Rectángulo">
            <a:extLst>
              <a:ext uri="{FF2B5EF4-FFF2-40B4-BE49-F238E27FC236}">
                <a16:creationId xmlns:a16="http://schemas.microsoft.com/office/drawing/2014/main" id="{F7DA3640-EFBB-4FCE-9A57-D74647B1F53A}"/>
              </a:ext>
            </a:extLst>
          </xdr:cNvPr>
          <xdr:cNvSpPr/>
        </xdr:nvSpPr>
        <xdr:spPr>
          <a:xfrm>
            <a:off x="11014076" y="1530351"/>
            <a:ext cx="1409699" cy="514350"/>
          </a:xfrm>
          <a:prstGeom prst="rect">
            <a:avLst/>
          </a:prstGeom>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baseline="0"/>
              <a:t>Estructura de     un  Control</a:t>
            </a:r>
            <a:endParaRPr lang="es-CO" sz="1100" b="1"/>
          </a:p>
        </xdr:txBody>
      </xdr:sp>
    </xdr:grpSp>
    <xdr:clientData/>
  </xdr:twoCellAnchor>
  <xdr:twoCellAnchor>
    <xdr:from>
      <xdr:col>4</xdr:col>
      <xdr:colOff>606365</xdr:colOff>
      <xdr:row>9</xdr:row>
      <xdr:rowOff>98787</xdr:rowOff>
    </xdr:from>
    <xdr:to>
      <xdr:col>4</xdr:col>
      <xdr:colOff>606365</xdr:colOff>
      <xdr:row>10</xdr:row>
      <xdr:rowOff>204428</xdr:rowOff>
    </xdr:to>
    <xdr:cxnSp macro="">
      <xdr:nvCxnSpPr>
        <xdr:cNvPr id="63" name="Conector recto 24">
          <a:extLst>
            <a:ext uri="{FF2B5EF4-FFF2-40B4-BE49-F238E27FC236}">
              <a16:creationId xmlns:a16="http://schemas.microsoft.com/office/drawing/2014/main" id="{27467A47-5414-417B-9925-095FE5D230B2}"/>
            </a:ext>
          </a:extLst>
        </xdr:cNvPr>
        <xdr:cNvCxnSpPr/>
      </xdr:nvCxnSpPr>
      <xdr:spPr>
        <a:xfrm flipV="1">
          <a:off x="3997265" y="3499212"/>
          <a:ext cx="0" cy="591416"/>
        </a:xfrm>
        <a:prstGeom prst="line">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359</xdr:colOff>
      <xdr:row>9</xdr:row>
      <xdr:rowOff>104236</xdr:rowOff>
    </xdr:from>
    <xdr:to>
      <xdr:col>4</xdr:col>
      <xdr:colOff>514633</xdr:colOff>
      <xdr:row>9</xdr:row>
      <xdr:rowOff>383159</xdr:rowOff>
    </xdr:to>
    <xdr:grpSp>
      <xdr:nvGrpSpPr>
        <xdr:cNvPr id="64" name="32 Grupo">
          <a:hlinkClick xmlns:r="http://schemas.openxmlformats.org/officeDocument/2006/relationships" r:id="rId5"/>
          <a:extLst>
            <a:ext uri="{FF2B5EF4-FFF2-40B4-BE49-F238E27FC236}">
              <a16:creationId xmlns:a16="http://schemas.microsoft.com/office/drawing/2014/main" id="{72279B9B-608C-444F-BDC0-F17D089F2CED}"/>
            </a:ext>
          </a:extLst>
        </xdr:cNvPr>
        <xdr:cNvGrpSpPr/>
      </xdr:nvGrpSpPr>
      <xdr:grpSpPr>
        <a:xfrm>
          <a:off x="2505434" y="3504661"/>
          <a:ext cx="1400099" cy="278923"/>
          <a:chOff x="4941214" y="3441219"/>
          <a:chExt cx="1411781" cy="278923"/>
        </a:xfrm>
      </xdr:grpSpPr>
      <xdr:sp macro="" textlink="">
        <xdr:nvSpPr>
          <xdr:cNvPr id="65" name="12 Rectángulo">
            <a:extLst>
              <a:ext uri="{FF2B5EF4-FFF2-40B4-BE49-F238E27FC236}">
                <a16:creationId xmlns:a16="http://schemas.microsoft.com/office/drawing/2014/main" id="{E45EE997-642F-47D5-9DB2-656CAF312E85}"/>
              </a:ext>
            </a:extLst>
          </xdr:cNvPr>
          <xdr:cNvSpPr/>
        </xdr:nvSpPr>
        <xdr:spPr>
          <a:xfrm>
            <a:off x="4942216" y="3450567"/>
            <a:ext cx="1410779" cy="269575"/>
          </a:xfrm>
          <a:prstGeom prst="rect">
            <a:avLst/>
          </a:prstGeom>
          <a:solidFill>
            <a:schemeClr val="accent1">
              <a:lumMod val="40000"/>
              <a:lumOff val="6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100" b="1"/>
          </a:p>
        </xdr:txBody>
      </xdr:sp>
      <xdr:sp macro="" textlink="">
        <xdr:nvSpPr>
          <xdr:cNvPr id="66" name="7 Rectángulo">
            <a:extLst>
              <a:ext uri="{FF2B5EF4-FFF2-40B4-BE49-F238E27FC236}">
                <a16:creationId xmlns:a16="http://schemas.microsoft.com/office/drawing/2014/main" id="{6EF08564-BCE4-400F-980D-8C8AE3A9198B}"/>
              </a:ext>
            </a:extLst>
          </xdr:cNvPr>
          <xdr:cNvSpPr/>
        </xdr:nvSpPr>
        <xdr:spPr>
          <a:xfrm>
            <a:off x="4941214" y="3441219"/>
            <a:ext cx="1409699" cy="242975"/>
          </a:xfrm>
          <a:prstGeom prst="rect">
            <a:avLst/>
          </a:prstGeom>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bg1"/>
                </a:solidFill>
              </a:rPr>
              <a:t>Menú</a:t>
            </a:r>
            <a:r>
              <a:rPr lang="es-CO" sz="1100" b="1" baseline="0">
                <a:solidFill>
                  <a:schemeClr val="bg1"/>
                </a:solidFill>
              </a:rPr>
              <a:t> principal</a:t>
            </a:r>
            <a:endParaRPr lang="es-CO" sz="1100" b="1">
              <a:solidFill>
                <a:schemeClr val="bg1"/>
              </a:solidFill>
            </a:endParaRPr>
          </a:p>
        </xdr:txBody>
      </xdr:sp>
    </xdr:grpSp>
    <xdr:clientData/>
  </xdr:twoCellAnchor>
  <xdr:twoCellAnchor>
    <xdr:from>
      <xdr:col>4</xdr:col>
      <xdr:colOff>702332</xdr:colOff>
      <xdr:row>9</xdr:row>
      <xdr:rowOff>95250</xdr:rowOff>
    </xdr:from>
    <xdr:to>
      <xdr:col>5</xdr:col>
      <xdr:colOff>965077</xdr:colOff>
      <xdr:row>10</xdr:row>
      <xdr:rowOff>210416</xdr:rowOff>
    </xdr:to>
    <xdr:grpSp>
      <xdr:nvGrpSpPr>
        <xdr:cNvPr id="67" name="15 Grupo">
          <a:hlinkClick xmlns:r="http://schemas.openxmlformats.org/officeDocument/2006/relationships" r:id="rId6"/>
          <a:extLst>
            <a:ext uri="{FF2B5EF4-FFF2-40B4-BE49-F238E27FC236}">
              <a16:creationId xmlns:a16="http://schemas.microsoft.com/office/drawing/2014/main" id="{BFC98869-6309-4D6A-89C2-4CAB3929EA78}"/>
            </a:ext>
          </a:extLst>
        </xdr:cNvPr>
        <xdr:cNvGrpSpPr/>
      </xdr:nvGrpSpPr>
      <xdr:grpSpPr>
        <a:xfrm>
          <a:off x="4093232" y="3495675"/>
          <a:ext cx="1367645" cy="600941"/>
          <a:chOff x="9486901" y="1530350"/>
          <a:chExt cx="1409699" cy="600075"/>
        </a:xfrm>
      </xdr:grpSpPr>
      <xdr:sp macro="" textlink="">
        <xdr:nvSpPr>
          <xdr:cNvPr id="68" name="10 Rectángulo">
            <a:extLst>
              <a:ext uri="{FF2B5EF4-FFF2-40B4-BE49-F238E27FC236}">
                <a16:creationId xmlns:a16="http://schemas.microsoft.com/office/drawing/2014/main" id="{2D1092E0-A8DD-4B0B-9C1D-3646139689B2}"/>
              </a:ext>
            </a:extLst>
          </xdr:cNvPr>
          <xdr:cNvSpPr/>
        </xdr:nvSpPr>
        <xdr:spPr>
          <a:xfrm>
            <a:off x="9486901" y="1530350"/>
            <a:ext cx="1409699" cy="600075"/>
          </a:xfrm>
          <a:prstGeom prst="rect">
            <a:avLst/>
          </a:prstGeom>
          <a:solidFill>
            <a:schemeClr val="accent1">
              <a:lumMod val="40000"/>
              <a:lumOff val="6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100" b="1"/>
          </a:p>
        </xdr:txBody>
      </xdr:sp>
      <xdr:sp macro="" textlink="">
        <xdr:nvSpPr>
          <xdr:cNvPr id="69" name="7 Rectángulo">
            <a:extLst>
              <a:ext uri="{FF2B5EF4-FFF2-40B4-BE49-F238E27FC236}">
                <a16:creationId xmlns:a16="http://schemas.microsoft.com/office/drawing/2014/main" id="{6D1A771D-03BF-403D-BA19-D8DF12FFBC57}"/>
              </a:ext>
            </a:extLst>
          </xdr:cNvPr>
          <xdr:cNvSpPr/>
        </xdr:nvSpPr>
        <xdr:spPr>
          <a:xfrm>
            <a:off x="9486901" y="1530351"/>
            <a:ext cx="1409699" cy="514350"/>
          </a:xfrm>
          <a:prstGeom prst="rect">
            <a:avLst/>
          </a:prstGeom>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bg1"/>
                </a:solidFill>
              </a:rPr>
              <a:t>Clasificación del Riesgo</a:t>
            </a:r>
          </a:p>
        </xdr:txBody>
      </xdr:sp>
    </xdr:grpSp>
    <xdr:clientData/>
  </xdr:twoCellAnchor>
  <xdr:twoCellAnchor>
    <xdr:from>
      <xdr:col>3</xdr:col>
      <xdr:colOff>0</xdr:colOff>
      <xdr:row>9</xdr:row>
      <xdr:rowOff>418377</xdr:rowOff>
    </xdr:from>
    <xdr:to>
      <xdr:col>4</xdr:col>
      <xdr:colOff>514271</xdr:colOff>
      <xdr:row>10</xdr:row>
      <xdr:rowOff>221591</xdr:rowOff>
    </xdr:to>
    <xdr:grpSp>
      <xdr:nvGrpSpPr>
        <xdr:cNvPr id="70" name="1 Grupo">
          <a:extLst>
            <a:ext uri="{FF2B5EF4-FFF2-40B4-BE49-F238E27FC236}">
              <a16:creationId xmlns:a16="http://schemas.microsoft.com/office/drawing/2014/main" id="{0D3D97F1-6A9F-4BDA-93E6-4BE2CBAB903D}"/>
            </a:ext>
          </a:extLst>
        </xdr:cNvPr>
        <xdr:cNvGrpSpPr/>
      </xdr:nvGrpSpPr>
      <xdr:grpSpPr>
        <a:xfrm>
          <a:off x="2505075" y="3818802"/>
          <a:ext cx="1400096" cy="288989"/>
          <a:chOff x="4940855" y="3755365"/>
          <a:chExt cx="1411778" cy="288432"/>
        </a:xfrm>
      </xdr:grpSpPr>
      <xdr:sp macro="" textlink="">
        <xdr:nvSpPr>
          <xdr:cNvPr id="71" name="12 Rectángulo">
            <a:extLst>
              <a:ext uri="{FF2B5EF4-FFF2-40B4-BE49-F238E27FC236}">
                <a16:creationId xmlns:a16="http://schemas.microsoft.com/office/drawing/2014/main" id="{ED00CB85-4918-4371-8698-AEEFEAC9744D}"/>
              </a:ext>
            </a:extLst>
          </xdr:cNvPr>
          <xdr:cNvSpPr/>
        </xdr:nvSpPr>
        <xdr:spPr>
          <a:xfrm>
            <a:off x="4941854" y="3774222"/>
            <a:ext cx="1410779" cy="269575"/>
          </a:xfrm>
          <a:prstGeom prst="rect">
            <a:avLst/>
          </a:prstGeom>
          <a:solidFill>
            <a:schemeClr val="accent1">
              <a:lumMod val="40000"/>
              <a:lumOff val="6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100" b="1"/>
          </a:p>
        </xdr:txBody>
      </xdr:sp>
      <xdr:sp macro="" textlink="">
        <xdr:nvSpPr>
          <xdr:cNvPr id="72" name="7 Rectángulo">
            <a:extLst>
              <a:ext uri="{FF2B5EF4-FFF2-40B4-BE49-F238E27FC236}">
                <a16:creationId xmlns:a16="http://schemas.microsoft.com/office/drawing/2014/main" id="{4B7503C6-5138-4F27-A9B2-A4D949DE7719}"/>
              </a:ext>
            </a:extLst>
          </xdr:cNvPr>
          <xdr:cNvSpPr/>
        </xdr:nvSpPr>
        <xdr:spPr>
          <a:xfrm>
            <a:off x="4940855" y="3755365"/>
            <a:ext cx="1409699" cy="242975"/>
          </a:xfrm>
          <a:prstGeom prst="rect">
            <a:avLst/>
          </a:prstGeom>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bg1"/>
                </a:solidFill>
              </a:rPr>
              <a:t>Seleccionar Proceso</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543790</xdr:colOff>
      <xdr:row>1</xdr:row>
      <xdr:rowOff>361401</xdr:rowOff>
    </xdr:from>
    <xdr:to>
      <xdr:col>6</xdr:col>
      <xdr:colOff>2115415</xdr:colOff>
      <xdr:row>3</xdr:row>
      <xdr:rowOff>51125</xdr:rowOff>
    </xdr:to>
    <xdr:pic>
      <xdr:nvPicPr>
        <xdr:cNvPr id="2" name="2 Imagen">
          <a:extLst>
            <a:ext uri="{FF2B5EF4-FFF2-40B4-BE49-F238E27FC236}">
              <a16:creationId xmlns:a16="http://schemas.microsoft.com/office/drawing/2014/main" id="{A04F637B-5916-4B2A-8B4E-73B928E0DD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49515" y="551901"/>
          <a:ext cx="1571625" cy="451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335521</xdr:colOff>
      <xdr:row>1</xdr:row>
      <xdr:rowOff>74470</xdr:rowOff>
    </xdr:from>
    <xdr:to>
      <xdr:col>2</xdr:col>
      <xdr:colOff>1307071</xdr:colOff>
      <xdr:row>3</xdr:row>
      <xdr:rowOff>311582</xdr:rowOff>
    </xdr:to>
    <xdr:pic>
      <xdr:nvPicPr>
        <xdr:cNvPr id="3" name="7 Imagen" descr="D:\Users\aplaneacion3\Documents\Desktop\Boris\Escudo UDFJC.png">
          <a:extLst>
            <a:ext uri="{FF2B5EF4-FFF2-40B4-BE49-F238E27FC236}">
              <a16:creationId xmlns:a16="http://schemas.microsoft.com/office/drawing/2014/main" id="{E9B451C1-44A5-4CA1-8BB9-024068DC8A7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9871" y="264970"/>
          <a:ext cx="971550" cy="999112"/>
        </a:xfrm>
        <a:prstGeom prst="rect">
          <a:avLst/>
        </a:prstGeom>
        <a:noFill/>
        <a:ln>
          <a:noFill/>
        </a:ln>
      </xdr:spPr>
    </xdr:pic>
    <xdr:clientData/>
  </xdr:twoCellAnchor>
  <xdr:twoCellAnchor>
    <xdr:from>
      <xdr:col>4</xdr:col>
      <xdr:colOff>272427</xdr:colOff>
      <xdr:row>9</xdr:row>
      <xdr:rowOff>95250</xdr:rowOff>
    </xdr:from>
    <xdr:to>
      <xdr:col>5</xdr:col>
      <xdr:colOff>377201</xdr:colOff>
      <xdr:row>10</xdr:row>
      <xdr:rowOff>211282</xdr:rowOff>
    </xdr:to>
    <xdr:grpSp>
      <xdr:nvGrpSpPr>
        <xdr:cNvPr id="18" name="15 Grupo">
          <a:hlinkClick xmlns:r="http://schemas.openxmlformats.org/officeDocument/2006/relationships" r:id="rId3"/>
          <a:extLst>
            <a:ext uri="{FF2B5EF4-FFF2-40B4-BE49-F238E27FC236}">
              <a16:creationId xmlns:a16="http://schemas.microsoft.com/office/drawing/2014/main" id="{34D04A19-60AA-4FAE-B130-B7E81DF68DBC}"/>
            </a:ext>
          </a:extLst>
        </xdr:cNvPr>
        <xdr:cNvGrpSpPr/>
      </xdr:nvGrpSpPr>
      <xdr:grpSpPr>
        <a:xfrm>
          <a:off x="4082427" y="3495675"/>
          <a:ext cx="1409699" cy="601807"/>
          <a:chOff x="9486901" y="1530350"/>
          <a:chExt cx="1409699" cy="600075"/>
        </a:xfrm>
      </xdr:grpSpPr>
      <xdr:sp macro="" textlink="">
        <xdr:nvSpPr>
          <xdr:cNvPr id="19" name="10 Rectángulo">
            <a:extLst>
              <a:ext uri="{FF2B5EF4-FFF2-40B4-BE49-F238E27FC236}">
                <a16:creationId xmlns:a16="http://schemas.microsoft.com/office/drawing/2014/main" id="{0DE4347D-2ABD-44E6-AE77-71955CE212DD}"/>
              </a:ext>
            </a:extLst>
          </xdr:cNvPr>
          <xdr:cNvSpPr/>
        </xdr:nvSpPr>
        <xdr:spPr>
          <a:xfrm>
            <a:off x="9486901" y="1530350"/>
            <a:ext cx="1409699" cy="600075"/>
          </a:xfrm>
          <a:prstGeom prst="rect">
            <a:avLst/>
          </a:prstGeom>
          <a:solidFill>
            <a:schemeClr val="tx2">
              <a:lumMod val="40000"/>
              <a:lumOff val="6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100" b="1"/>
          </a:p>
        </xdr:txBody>
      </xdr:sp>
      <xdr:sp macro="" textlink="">
        <xdr:nvSpPr>
          <xdr:cNvPr id="20" name="7 Rectángulo">
            <a:extLst>
              <a:ext uri="{FF2B5EF4-FFF2-40B4-BE49-F238E27FC236}">
                <a16:creationId xmlns:a16="http://schemas.microsoft.com/office/drawing/2014/main" id="{1D50CB38-A70B-4798-A616-CE151824A31D}"/>
              </a:ext>
            </a:extLst>
          </xdr:cNvPr>
          <xdr:cNvSpPr/>
        </xdr:nvSpPr>
        <xdr:spPr>
          <a:xfrm>
            <a:off x="9486901" y="1530351"/>
            <a:ext cx="1409699" cy="514350"/>
          </a:xfrm>
          <a:prstGeom prst="rect">
            <a:avLst/>
          </a:prstGeom>
          <a:solidFill>
            <a:schemeClr val="accent1">
              <a:lumMod val="5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bg1"/>
                </a:solidFill>
              </a:rPr>
              <a:t>Calificación de Probabilidad</a:t>
            </a:r>
          </a:p>
        </xdr:txBody>
      </xdr:sp>
    </xdr:grpSp>
    <xdr:clientData/>
  </xdr:twoCellAnchor>
  <xdr:twoCellAnchor>
    <xdr:from>
      <xdr:col>5</xdr:col>
      <xdr:colOff>458194</xdr:colOff>
      <xdr:row>9</xdr:row>
      <xdr:rowOff>95250</xdr:rowOff>
    </xdr:from>
    <xdr:to>
      <xdr:col>5</xdr:col>
      <xdr:colOff>1716931</xdr:colOff>
      <xdr:row>10</xdr:row>
      <xdr:rowOff>211282</xdr:rowOff>
    </xdr:to>
    <xdr:grpSp>
      <xdr:nvGrpSpPr>
        <xdr:cNvPr id="21" name="16 Grupo">
          <a:hlinkClick xmlns:r="http://schemas.openxmlformats.org/officeDocument/2006/relationships" r:id="rId4"/>
          <a:extLst>
            <a:ext uri="{FF2B5EF4-FFF2-40B4-BE49-F238E27FC236}">
              <a16:creationId xmlns:a16="http://schemas.microsoft.com/office/drawing/2014/main" id="{8CC020FD-3597-441B-9B85-DDC2975D476D}"/>
            </a:ext>
          </a:extLst>
        </xdr:cNvPr>
        <xdr:cNvGrpSpPr/>
      </xdr:nvGrpSpPr>
      <xdr:grpSpPr>
        <a:xfrm>
          <a:off x="5573119" y="3495675"/>
          <a:ext cx="1258737" cy="601807"/>
          <a:chOff x="11014076" y="1530350"/>
          <a:chExt cx="1409699" cy="600075"/>
        </a:xfrm>
      </xdr:grpSpPr>
      <xdr:sp macro="" textlink="">
        <xdr:nvSpPr>
          <xdr:cNvPr id="22" name="12 Rectángulo">
            <a:extLst>
              <a:ext uri="{FF2B5EF4-FFF2-40B4-BE49-F238E27FC236}">
                <a16:creationId xmlns:a16="http://schemas.microsoft.com/office/drawing/2014/main" id="{D1DF70BB-9949-4738-AB18-667EE0BDA348}"/>
              </a:ext>
            </a:extLst>
          </xdr:cNvPr>
          <xdr:cNvSpPr/>
        </xdr:nvSpPr>
        <xdr:spPr>
          <a:xfrm>
            <a:off x="11014076" y="1530350"/>
            <a:ext cx="1409699" cy="600075"/>
          </a:xfrm>
          <a:prstGeom prst="rect">
            <a:avLst/>
          </a:prstGeom>
          <a:solidFill>
            <a:schemeClr val="tx2">
              <a:lumMod val="40000"/>
              <a:lumOff val="6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100" b="1"/>
          </a:p>
        </xdr:txBody>
      </xdr:sp>
      <xdr:sp macro="" textlink="">
        <xdr:nvSpPr>
          <xdr:cNvPr id="23" name="13 Rectángulo">
            <a:extLst>
              <a:ext uri="{FF2B5EF4-FFF2-40B4-BE49-F238E27FC236}">
                <a16:creationId xmlns:a16="http://schemas.microsoft.com/office/drawing/2014/main" id="{32D0575F-01DD-4005-8BCF-2914808DD3BF}"/>
              </a:ext>
            </a:extLst>
          </xdr:cNvPr>
          <xdr:cNvSpPr/>
        </xdr:nvSpPr>
        <xdr:spPr>
          <a:xfrm>
            <a:off x="11014076" y="1530351"/>
            <a:ext cx="1409699" cy="514350"/>
          </a:xfrm>
          <a:prstGeom prst="rect">
            <a:avLst/>
          </a:prstGeom>
          <a:solidFill>
            <a:schemeClr val="accent1">
              <a:lumMod val="5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baseline="0"/>
              <a:t>Estructura de     un  Control</a:t>
            </a:r>
            <a:endParaRPr lang="es-CO" sz="1100" b="1"/>
          </a:p>
        </xdr:txBody>
      </xdr:sp>
    </xdr:grpSp>
    <xdr:clientData/>
  </xdr:twoCellAnchor>
  <xdr:twoCellAnchor>
    <xdr:from>
      <xdr:col>2</xdr:col>
      <xdr:colOff>1981559</xdr:colOff>
      <xdr:row>9</xdr:row>
      <xdr:rowOff>103874</xdr:rowOff>
    </xdr:from>
    <xdr:to>
      <xdr:col>4</xdr:col>
      <xdr:colOff>95533</xdr:colOff>
      <xdr:row>9</xdr:row>
      <xdr:rowOff>382797</xdr:rowOff>
    </xdr:to>
    <xdr:grpSp>
      <xdr:nvGrpSpPr>
        <xdr:cNvPr id="24" name="23 Grupo">
          <a:hlinkClick xmlns:r="http://schemas.openxmlformats.org/officeDocument/2006/relationships" r:id="rId5"/>
          <a:extLst>
            <a:ext uri="{FF2B5EF4-FFF2-40B4-BE49-F238E27FC236}">
              <a16:creationId xmlns:a16="http://schemas.microsoft.com/office/drawing/2014/main" id="{4D185629-26F6-45A5-A09C-489E99CB4ED9}"/>
            </a:ext>
          </a:extLst>
        </xdr:cNvPr>
        <xdr:cNvGrpSpPr/>
      </xdr:nvGrpSpPr>
      <xdr:grpSpPr>
        <a:xfrm>
          <a:off x="2495909" y="3504299"/>
          <a:ext cx="1409624" cy="278923"/>
          <a:chOff x="4941214" y="3441219"/>
          <a:chExt cx="1411781" cy="278923"/>
        </a:xfrm>
        <a:solidFill>
          <a:schemeClr val="tx2"/>
        </a:solidFill>
      </xdr:grpSpPr>
      <xdr:sp macro="" textlink="">
        <xdr:nvSpPr>
          <xdr:cNvPr id="25" name="12 Rectángulo">
            <a:extLst>
              <a:ext uri="{FF2B5EF4-FFF2-40B4-BE49-F238E27FC236}">
                <a16:creationId xmlns:a16="http://schemas.microsoft.com/office/drawing/2014/main" id="{DAA4AB22-2953-4B85-8B38-2DF653E18126}"/>
              </a:ext>
            </a:extLst>
          </xdr:cNvPr>
          <xdr:cNvSpPr/>
        </xdr:nvSpPr>
        <xdr:spPr>
          <a:xfrm>
            <a:off x="4942216" y="3450567"/>
            <a:ext cx="1410779" cy="269575"/>
          </a:xfrm>
          <a:prstGeom prst="rect">
            <a:avLst/>
          </a:prstGeom>
          <a:solidFill>
            <a:schemeClr val="tx2">
              <a:lumMod val="40000"/>
              <a:lumOff val="6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100" b="1"/>
          </a:p>
        </xdr:txBody>
      </xdr:sp>
      <xdr:sp macro="" textlink="">
        <xdr:nvSpPr>
          <xdr:cNvPr id="26" name="7 Rectángulo">
            <a:extLst>
              <a:ext uri="{FF2B5EF4-FFF2-40B4-BE49-F238E27FC236}">
                <a16:creationId xmlns:a16="http://schemas.microsoft.com/office/drawing/2014/main" id="{E45B79EF-3372-46F9-8645-4E42A6C82C9E}"/>
              </a:ext>
            </a:extLst>
          </xdr:cNvPr>
          <xdr:cNvSpPr/>
        </xdr:nvSpPr>
        <xdr:spPr>
          <a:xfrm>
            <a:off x="4941214" y="3441219"/>
            <a:ext cx="1409699" cy="242975"/>
          </a:xfrm>
          <a:prstGeom prst="rect">
            <a:avLst/>
          </a:prstGeom>
          <a:solidFill>
            <a:schemeClr val="accent1">
              <a:lumMod val="5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bg1"/>
                </a:solidFill>
              </a:rPr>
              <a:t>Menú</a:t>
            </a:r>
            <a:r>
              <a:rPr lang="es-CO" sz="1100" b="1" baseline="0">
                <a:solidFill>
                  <a:schemeClr val="bg1"/>
                </a:solidFill>
              </a:rPr>
              <a:t> principal</a:t>
            </a:r>
            <a:endParaRPr lang="es-CO" sz="1100" b="1">
              <a:solidFill>
                <a:schemeClr val="bg1"/>
              </a:solidFill>
            </a:endParaRPr>
          </a:p>
        </xdr:txBody>
      </xdr:sp>
    </xdr:grpSp>
    <xdr:clientData/>
  </xdr:twoCellAnchor>
  <xdr:twoCellAnchor>
    <xdr:from>
      <xdr:col>2</xdr:col>
      <xdr:colOff>1981200</xdr:colOff>
      <xdr:row>9</xdr:row>
      <xdr:rowOff>418023</xdr:rowOff>
    </xdr:from>
    <xdr:to>
      <xdr:col>4</xdr:col>
      <xdr:colOff>95171</xdr:colOff>
      <xdr:row>10</xdr:row>
      <xdr:rowOff>222103</xdr:rowOff>
    </xdr:to>
    <xdr:grpSp>
      <xdr:nvGrpSpPr>
        <xdr:cNvPr id="27" name="29 Grupo">
          <a:extLst>
            <a:ext uri="{FF2B5EF4-FFF2-40B4-BE49-F238E27FC236}">
              <a16:creationId xmlns:a16="http://schemas.microsoft.com/office/drawing/2014/main" id="{E29FC6D5-D0AB-4265-BC33-EC45BDD66102}"/>
            </a:ext>
          </a:extLst>
        </xdr:cNvPr>
        <xdr:cNvGrpSpPr/>
      </xdr:nvGrpSpPr>
      <xdr:grpSpPr>
        <a:xfrm>
          <a:off x="2495550" y="3818448"/>
          <a:ext cx="1409621" cy="289855"/>
          <a:chOff x="4940855" y="3755365"/>
          <a:chExt cx="1411778" cy="288402"/>
        </a:xfrm>
      </xdr:grpSpPr>
      <xdr:sp macro="" textlink="">
        <xdr:nvSpPr>
          <xdr:cNvPr id="28" name="12 Rectángulo">
            <a:extLst>
              <a:ext uri="{FF2B5EF4-FFF2-40B4-BE49-F238E27FC236}">
                <a16:creationId xmlns:a16="http://schemas.microsoft.com/office/drawing/2014/main" id="{AD72E1B2-28D0-4FCB-938A-23089B81730A}"/>
              </a:ext>
            </a:extLst>
          </xdr:cNvPr>
          <xdr:cNvSpPr/>
        </xdr:nvSpPr>
        <xdr:spPr>
          <a:xfrm>
            <a:off x="4941854" y="3774192"/>
            <a:ext cx="1410779" cy="269575"/>
          </a:xfrm>
          <a:prstGeom prst="rect">
            <a:avLst/>
          </a:prstGeom>
          <a:solidFill>
            <a:schemeClr val="tx2">
              <a:lumMod val="40000"/>
              <a:lumOff val="6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100" b="1"/>
          </a:p>
        </xdr:txBody>
      </xdr:sp>
      <xdr:sp macro="" textlink="">
        <xdr:nvSpPr>
          <xdr:cNvPr id="29" name="7 Rectángulo">
            <a:extLst>
              <a:ext uri="{FF2B5EF4-FFF2-40B4-BE49-F238E27FC236}">
                <a16:creationId xmlns:a16="http://schemas.microsoft.com/office/drawing/2014/main" id="{9D0CD65D-7880-4BAA-8CAB-D5BF5F07D7BA}"/>
              </a:ext>
            </a:extLst>
          </xdr:cNvPr>
          <xdr:cNvSpPr/>
        </xdr:nvSpPr>
        <xdr:spPr>
          <a:xfrm>
            <a:off x="4940855" y="3755365"/>
            <a:ext cx="1409699" cy="242975"/>
          </a:xfrm>
          <a:prstGeom prst="rect">
            <a:avLst/>
          </a:prstGeom>
          <a:solidFill>
            <a:schemeClr val="accent1">
              <a:lumMod val="5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bg1"/>
                </a:solidFill>
              </a:rPr>
              <a:t>Seleccionar Proceso</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85726</xdr:colOff>
      <xdr:row>1</xdr:row>
      <xdr:rowOff>38101</xdr:rowOff>
    </xdr:from>
    <xdr:to>
      <xdr:col>1</xdr:col>
      <xdr:colOff>1057276</xdr:colOff>
      <xdr:row>3</xdr:row>
      <xdr:rowOff>312215</xdr:rowOff>
    </xdr:to>
    <xdr:pic>
      <xdr:nvPicPr>
        <xdr:cNvPr id="4" name="5 Imagen" descr="D:\Users\aplaneacion3\Documents\Desktop\Boris\Escudo UDFJC.png">
          <a:extLst>
            <a:ext uri="{FF2B5EF4-FFF2-40B4-BE49-F238E27FC236}">
              <a16:creationId xmlns:a16="http://schemas.microsoft.com/office/drawing/2014/main" id="{F65531F5-229C-44F3-B141-215A07190D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376" y="228601"/>
          <a:ext cx="971550" cy="1036114"/>
        </a:xfrm>
        <a:prstGeom prst="rect">
          <a:avLst/>
        </a:prstGeom>
        <a:noFill/>
        <a:ln>
          <a:noFill/>
        </a:ln>
      </xdr:spPr>
    </xdr:pic>
    <xdr:clientData/>
  </xdr:twoCellAnchor>
  <xdr:twoCellAnchor>
    <xdr:from>
      <xdr:col>4</xdr:col>
      <xdr:colOff>190500</xdr:colOff>
      <xdr:row>5</xdr:row>
      <xdr:rowOff>0</xdr:rowOff>
    </xdr:from>
    <xdr:to>
      <xdr:col>4</xdr:col>
      <xdr:colOff>1598059</xdr:colOff>
      <xdr:row>7</xdr:row>
      <xdr:rowOff>62098</xdr:rowOff>
    </xdr:to>
    <xdr:grpSp>
      <xdr:nvGrpSpPr>
        <xdr:cNvPr id="8" name="15 Grupo">
          <a:hlinkClick xmlns:r="http://schemas.openxmlformats.org/officeDocument/2006/relationships" r:id="rId2"/>
          <a:extLst>
            <a:ext uri="{FF2B5EF4-FFF2-40B4-BE49-F238E27FC236}">
              <a16:creationId xmlns:a16="http://schemas.microsoft.com/office/drawing/2014/main" id="{5AA4CFE3-7925-475D-9DCE-EC6B4C7E8DE0}"/>
            </a:ext>
          </a:extLst>
        </xdr:cNvPr>
        <xdr:cNvGrpSpPr/>
      </xdr:nvGrpSpPr>
      <xdr:grpSpPr>
        <a:xfrm>
          <a:off x="4962525" y="1524000"/>
          <a:ext cx="1407559" cy="481198"/>
          <a:chOff x="9486901" y="1530350"/>
          <a:chExt cx="1409699" cy="600075"/>
        </a:xfrm>
        <a:solidFill>
          <a:schemeClr val="bg1">
            <a:lumMod val="95000"/>
          </a:schemeClr>
        </a:solidFill>
      </xdr:grpSpPr>
      <xdr:sp macro="" textlink="">
        <xdr:nvSpPr>
          <xdr:cNvPr id="9" name="10 Rectángulo">
            <a:extLst>
              <a:ext uri="{FF2B5EF4-FFF2-40B4-BE49-F238E27FC236}">
                <a16:creationId xmlns:a16="http://schemas.microsoft.com/office/drawing/2014/main" id="{D17B82A4-7B42-4148-B688-2CD932F6934B}"/>
              </a:ext>
            </a:extLst>
          </xdr:cNvPr>
          <xdr:cNvSpPr/>
        </xdr:nvSpPr>
        <xdr:spPr>
          <a:xfrm>
            <a:off x="9486901" y="1530350"/>
            <a:ext cx="1409699" cy="600075"/>
          </a:xfrm>
          <a:prstGeom prst="rect">
            <a:avLst/>
          </a:prstGeom>
          <a:solidFill>
            <a:schemeClr val="accent3">
              <a:lumMod val="40000"/>
              <a:lumOff val="6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100" b="1"/>
          </a:p>
        </xdr:txBody>
      </xdr:sp>
      <xdr:sp macro="" textlink="">
        <xdr:nvSpPr>
          <xdr:cNvPr id="10" name="6 Rectángulo">
            <a:extLst>
              <a:ext uri="{FF2B5EF4-FFF2-40B4-BE49-F238E27FC236}">
                <a16:creationId xmlns:a16="http://schemas.microsoft.com/office/drawing/2014/main" id="{DEBBEE47-8BBA-41C7-82B1-0725E0110A94}"/>
              </a:ext>
            </a:extLst>
          </xdr:cNvPr>
          <xdr:cNvSpPr/>
        </xdr:nvSpPr>
        <xdr:spPr>
          <a:xfrm>
            <a:off x="9486901" y="1530351"/>
            <a:ext cx="1409699" cy="514350"/>
          </a:xfrm>
          <a:prstGeom prst="rect">
            <a:avLst/>
          </a:prstGeom>
          <a:solidFill>
            <a:schemeClr val="accent3"/>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bg1"/>
                </a:solidFill>
              </a:rPr>
              <a:t>Menú</a:t>
            </a:r>
            <a:r>
              <a:rPr lang="es-CO" sz="1100" b="1" baseline="0">
                <a:solidFill>
                  <a:schemeClr val="bg1"/>
                </a:solidFill>
              </a:rPr>
              <a:t> principal</a:t>
            </a:r>
            <a:endParaRPr lang="es-CO" sz="1100" b="1">
              <a:solidFill>
                <a:schemeClr val="bg1"/>
              </a:solidFill>
            </a:endParaRPr>
          </a:p>
        </xdr:txBody>
      </xdr:sp>
    </xdr:grpSp>
    <xdr:clientData/>
  </xdr:twoCellAnchor>
  <xdr:twoCellAnchor editAs="oneCell">
    <xdr:from>
      <xdr:col>6</xdr:col>
      <xdr:colOff>104775</xdr:colOff>
      <xdr:row>1</xdr:row>
      <xdr:rowOff>304800</xdr:rowOff>
    </xdr:from>
    <xdr:to>
      <xdr:col>6</xdr:col>
      <xdr:colOff>1933575</xdr:colOff>
      <xdr:row>3</xdr:row>
      <xdr:rowOff>68443</xdr:rowOff>
    </xdr:to>
    <xdr:pic>
      <xdr:nvPicPr>
        <xdr:cNvPr id="11" name="1 Imagen">
          <a:extLst>
            <a:ext uri="{FF2B5EF4-FFF2-40B4-BE49-F238E27FC236}">
              <a16:creationId xmlns:a16="http://schemas.microsoft.com/office/drawing/2014/main" id="{16CABEF1-3B7D-43D1-BC86-EBBD579E1B3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277475" y="495300"/>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1933575</xdr:colOff>
      <xdr:row>3</xdr:row>
      <xdr:rowOff>58918</xdr:rowOff>
    </xdr:to>
    <xdr:pic>
      <xdr:nvPicPr>
        <xdr:cNvPr id="3" name="2 Imagen">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745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85726</xdr:colOff>
      <xdr:row>1</xdr:row>
      <xdr:rowOff>47626</xdr:rowOff>
    </xdr:from>
    <xdr:to>
      <xdr:col>1</xdr:col>
      <xdr:colOff>1057276</xdr:colOff>
      <xdr:row>3</xdr:row>
      <xdr:rowOff>284738</xdr:rowOff>
    </xdr:to>
    <xdr:pic>
      <xdr:nvPicPr>
        <xdr:cNvPr id="5" name="4 Imagen" descr="D:\Users\aplaneacion3\Documents\Desktop\Boris\Escudo UDFJC.png">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twoCellAnchor>
    <xdr:from>
      <xdr:col>4</xdr:col>
      <xdr:colOff>190500</xdr:colOff>
      <xdr:row>5</xdr:row>
      <xdr:rowOff>0</xdr:rowOff>
    </xdr:from>
    <xdr:to>
      <xdr:col>5</xdr:col>
      <xdr:colOff>7384</xdr:colOff>
      <xdr:row>7</xdr:row>
      <xdr:rowOff>43048</xdr:rowOff>
    </xdr:to>
    <xdr:grpSp>
      <xdr:nvGrpSpPr>
        <xdr:cNvPr id="6" name="15 Grupo">
          <a:hlinkClick xmlns:r="http://schemas.openxmlformats.org/officeDocument/2006/relationships" r:id="rId3"/>
          <a:extLst>
            <a:ext uri="{FF2B5EF4-FFF2-40B4-BE49-F238E27FC236}">
              <a16:creationId xmlns:a16="http://schemas.microsoft.com/office/drawing/2014/main" id="{00000000-0008-0000-0600-000006000000}"/>
            </a:ext>
          </a:extLst>
        </xdr:cNvPr>
        <xdr:cNvGrpSpPr/>
      </xdr:nvGrpSpPr>
      <xdr:grpSpPr>
        <a:xfrm>
          <a:off x="8429625" y="1524000"/>
          <a:ext cx="1407559" cy="481198"/>
          <a:chOff x="9486901" y="1530350"/>
          <a:chExt cx="1409699" cy="600075"/>
        </a:xfrm>
      </xdr:grpSpPr>
      <xdr:sp macro="" textlink="">
        <xdr:nvSpPr>
          <xdr:cNvPr id="7" name="10 Rectángulo">
            <a:extLst>
              <a:ext uri="{FF2B5EF4-FFF2-40B4-BE49-F238E27FC236}">
                <a16:creationId xmlns:a16="http://schemas.microsoft.com/office/drawing/2014/main" id="{00000000-0008-0000-0600-000007000000}"/>
              </a:ext>
            </a:extLst>
          </xdr:cNvPr>
          <xdr:cNvSpPr/>
        </xdr:nvSpPr>
        <xdr:spPr>
          <a:xfrm>
            <a:off x="9486901" y="1530350"/>
            <a:ext cx="1409699" cy="600075"/>
          </a:xfrm>
          <a:prstGeom prst="rect">
            <a:avLst/>
          </a:prstGeom>
          <a:solidFill>
            <a:schemeClr val="accent6">
              <a:lumMod val="40000"/>
              <a:lumOff val="6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100" b="1"/>
          </a:p>
        </xdr:txBody>
      </xdr:sp>
      <xdr:sp macro="" textlink="">
        <xdr:nvSpPr>
          <xdr:cNvPr id="8" name="7 Rectángulo">
            <a:extLst>
              <a:ext uri="{FF2B5EF4-FFF2-40B4-BE49-F238E27FC236}">
                <a16:creationId xmlns:a16="http://schemas.microsoft.com/office/drawing/2014/main" id="{00000000-0008-0000-0600-000008000000}"/>
              </a:ext>
            </a:extLst>
          </xdr:cNvPr>
          <xdr:cNvSpPr/>
        </xdr:nvSpPr>
        <xdr:spPr>
          <a:xfrm>
            <a:off x="9486901" y="1530351"/>
            <a:ext cx="1409699" cy="514350"/>
          </a:xfrm>
          <a:prstGeom prst="rect">
            <a:avLst/>
          </a:prstGeom>
          <a:solidFill>
            <a:schemeClr val="accent6"/>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bg1"/>
                </a:solidFill>
              </a:rPr>
              <a:t>Menú</a:t>
            </a:r>
            <a:r>
              <a:rPr lang="es-CO" sz="1100" b="1" baseline="0">
                <a:solidFill>
                  <a:schemeClr val="bg1"/>
                </a:solidFill>
              </a:rPr>
              <a:t> principal</a:t>
            </a:r>
            <a:endParaRPr lang="es-CO" sz="1100" b="1">
              <a:solidFill>
                <a:schemeClr val="bg1"/>
              </a:solidFill>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1933575</xdr:colOff>
      <xdr:row>3</xdr:row>
      <xdr:rowOff>58918</xdr:rowOff>
    </xdr:to>
    <xdr:pic>
      <xdr:nvPicPr>
        <xdr:cNvPr id="3" name="2 Imagen">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745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85726</xdr:colOff>
      <xdr:row>1</xdr:row>
      <xdr:rowOff>47626</xdr:rowOff>
    </xdr:from>
    <xdr:to>
      <xdr:col>1</xdr:col>
      <xdr:colOff>1057276</xdr:colOff>
      <xdr:row>3</xdr:row>
      <xdr:rowOff>284738</xdr:rowOff>
    </xdr:to>
    <xdr:pic>
      <xdr:nvPicPr>
        <xdr:cNvPr id="5" name="4 Imagen" descr="D:\Users\aplaneacion3\Documents\Desktop\Boris\Escudo UDFJC.png">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twoCellAnchor>
    <xdr:from>
      <xdr:col>4</xdr:col>
      <xdr:colOff>209550</xdr:colOff>
      <xdr:row>5</xdr:row>
      <xdr:rowOff>0</xdr:rowOff>
    </xdr:from>
    <xdr:to>
      <xdr:col>5</xdr:col>
      <xdr:colOff>26434</xdr:colOff>
      <xdr:row>7</xdr:row>
      <xdr:rowOff>43048</xdr:rowOff>
    </xdr:to>
    <xdr:grpSp>
      <xdr:nvGrpSpPr>
        <xdr:cNvPr id="8" name="15 Grupo">
          <a:hlinkClick xmlns:r="http://schemas.openxmlformats.org/officeDocument/2006/relationships" r:id="rId3"/>
          <a:extLst>
            <a:ext uri="{FF2B5EF4-FFF2-40B4-BE49-F238E27FC236}">
              <a16:creationId xmlns:a16="http://schemas.microsoft.com/office/drawing/2014/main" id="{00000000-0008-0000-0700-000008000000}"/>
            </a:ext>
          </a:extLst>
        </xdr:cNvPr>
        <xdr:cNvGrpSpPr/>
      </xdr:nvGrpSpPr>
      <xdr:grpSpPr>
        <a:xfrm>
          <a:off x="8591550" y="1524000"/>
          <a:ext cx="1407559" cy="481198"/>
          <a:chOff x="9486901" y="1530350"/>
          <a:chExt cx="1409699" cy="600075"/>
        </a:xfrm>
      </xdr:grpSpPr>
      <xdr:sp macro="" textlink="">
        <xdr:nvSpPr>
          <xdr:cNvPr id="9" name="10 Rectángulo">
            <a:extLst>
              <a:ext uri="{FF2B5EF4-FFF2-40B4-BE49-F238E27FC236}">
                <a16:creationId xmlns:a16="http://schemas.microsoft.com/office/drawing/2014/main" id="{00000000-0008-0000-0700-000009000000}"/>
              </a:ext>
            </a:extLst>
          </xdr:cNvPr>
          <xdr:cNvSpPr/>
        </xdr:nvSpPr>
        <xdr:spPr>
          <a:xfrm>
            <a:off x="9486901" y="1530350"/>
            <a:ext cx="1409699" cy="600075"/>
          </a:xfrm>
          <a:prstGeom prst="rect">
            <a:avLst/>
          </a:prstGeom>
          <a:solidFill>
            <a:schemeClr val="accent2">
              <a:lumMod val="40000"/>
              <a:lumOff val="60000"/>
            </a:schemeClr>
          </a:solidFill>
          <a:ln w="19050">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100" b="1"/>
          </a:p>
        </xdr:txBody>
      </xdr:sp>
      <xdr:sp macro="" textlink="">
        <xdr:nvSpPr>
          <xdr:cNvPr id="10" name="9 Rectángulo">
            <a:extLst>
              <a:ext uri="{FF2B5EF4-FFF2-40B4-BE49-F238E27FC236}">
                <a16:creationId xmlns:a16="http://schemas.microsoft.com/office/drawing/2014/main" id="{00000000-0008-0000-0700-00000A000000}"/>
              </a:ext>
            </a:extLst>
          </xdr:cNvPr>
          <xdr:cNvSpPr/>
        </xdr:nvSpPr>
        <xdr:spPr>
          <a:xfrm>
            <a:off x="9486901" y="1530351"/>
            <a:ext cx="1409699" cy="514350"/>
          </a:xfrm>
          <a:prstGeom prst="rect">
            <a:avLst/>
          </a:prstGeom>
          <a:solidFill>
            <a:schemeClr val="accent2"/>
          </a:solid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bg1"/>
                </a:solidFill>
              </a:rPr>
              <a:t>Menú</a:t>
            </a:r>
            <a:r>
              <a:rPr lang="es-CO" sz="1100" b="1" baseline="0">
                <a:solidFill>
                  <a:schemeClr val="bg1"/>
                </a:solidFill>
              </a:rPr>
              <a:t> principal</a:t>
            </a:r>
            <a:endParaRPr lang="es-CO" sz="1100" b="1">
              <a:solidFill>
                <a:schemeClr val="bg1"/>
              </a:solidFill>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59220</xdr:colOff>
      <xdr:row>1</xdr:row>
      <xdr:rowOff>285751</xdr:rowOff>
    </xdr:from>
    <xdr:to>
      <xdr:col>5</xdr:col>
      <xdr:colOff>1647824</xdr:colOff>
      <xdr:row>3</xdr:row>
      <xdr:rowOff>95251</xdr:rowOff>
    </xdr:to>
    <xdr:pic>
      <xdr:nvPicPr>
        <xdr:cNvPr id="3" name="2 Imagen">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2545" y="476251"/>
          <a:ext cx="1588604"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104774</xdr:colOff>
      <xdr:row>1</xdr:row>
      <xdr:rowOff>85726</xdr:rowOff>
    </xdr:from>
    <xdr:to>
      <xdr:col>1</xdr:col>
      <xdr:colOff>1066799</xdr:colOff>
      <xdr:row>3</xdr:row>
      <xdr:rowOff>266700</xdr:rowOff>
    </xdr:to>
    <xdr:pic>
      <xdr:nvPicPr>
        <xdr:cNvPr id="5" name="4 Imagen" descr="D:\Users\aplaneacion3\Documents\Desktop\Boris\Escudo UDFJC.png">
          <a:extLst>
            <a:ext uri="{FF2B5EF4-FFF2-40B4-BE49-F238E27FC236}">
              <a16:creationId xmlns:a16="http://schemas.microsoft.com/office/drawing/2014/main" id="{00000000-0008-0000-0A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2424" y="276226"/>
          <a:ext cx="962025" cy="866774"/>
        </a:xfrm>
        <a:prstGeom prst="rect">
          <a:avLst/>
        </a:prstGeom>
        <a:noFill/>
        <a:ln>
          <a:noFill/>
        </a:ln>
      </xdr:spPr>
    </xdr:pic>
    <xdr:clientData/>
  </xdr:twoCellAnchor>
  <xdr:twoCellAnchor>
    <xdr:from>
      <xdr:col>5</xdr:col>
      <xdr:colOff>295275</xdr:colOff>
      <xdr:row>4</xdr:row>
      <xdr:rowOff>123825</xdr:rowOff>
    </xdr:from>
    <xdr:to>
      <xdr:col>6</xdr:col>
      <xdr:colOff>9449</xdr:colOff>
      <xdr:row>5</xdr:row>
      <xdr:rowOff>212248</xdr:rowOff>
    </xdr:to>
    <xdr:grpSp>
      <xdr:nvGrpSpPr>
        <xdr:cNvPr id="6" name="5 Grupo">
          <a:hlinkClick xmlns:r="http://schemas.openxmlformats.org/officeDocument/2006/relationships" r:id="rId3"/>
          <a:extLst>
            <a:ext uri="{FF2B5EF4-FFF2-40B4-BE49-F238E27FC236}">
              <a16:creationId xmlns:a16="http://schemas.microsoft.com/office/drawing/2014/main" id="{00000000-0008-0000-0A00-000006000000}"/>
            </a:ext>
          </a:extLst>
        </xdr:cNvPr>
        <xdr:cNvGrpSpPr/>
      </xdr:nvGrpSpPr>
      <xdr:grpSpPr>
        <a:xfrm>
          <a:off x="7839075" y="1343025"/>
          <a:ext cx="1409624" cy="278923"/>
          <a:chOff x="4941214" y="3441219"/>
          <a:chExt cx="1411781" cy="278923"/>
        </a:xfrm>
      </xdr:grpSpPr>
      <xdr:sp macro="" textlink="">
        <xdr:nvSpPr>
          <xdr:cNvPr id="7" name="12 Rectángulo">
            <a:extLst>
              <a:ext uri="{FF2B5EF4-FFF2-40B4-BE49-F238E27FC236}">
                <a16:creationId xmlns:a16="http://schemas.microsoft.com/office/drawing/2014/main" id="{00000000-0008-0000-0A00-000007000000}"/>
              </a:ext>
            </a:extLst>
          </xdr:cNvPr>
          <xdr:cNvSpPr/>
        </xdr:nvSpPr>
        <xdr:spPr>
          <a:xfrm>
            <a:off x="4942216" y="3450567"/>
            <a:ext cx="1410779" cy="269575"/>
          </a:xfrm>
          <a:prstGeom prst="rect">
            <a:avLst/>
          </a:prstGeom>
          <a:solidFill>
            <a:schemeClr val="accent1">
              <a:lumMod val="40000"/>
              <a:lumOff val="6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100" b="1"/>
          </a:p>
        </xdr:txBody>
      </xdr:sp>
      <xdr:sp macro="" textlink="">
        <xdr:nvSpPr>
          <xdr:cNvPr id="8" name="7 Rectángulo">
            <a:extLst>
              <a:ext uri="{FF2B5EF4-FFF2-40B4-BE49-F238E27FC236}">
                <a16:creationId xmlns:a16="http://schemas.microsoft.com/office/drawing/2014/main" id="{00000000-0008-0000-0A00-000008000000}"/>
              </a:ext>
            </a:extLst>
          </xdr:cNvPr>
          <xdr:cNvSpPr/>
        </xdr:nvSpPr>
        <xdr:spPr>
          <a:xfrm>
            <a:off x="4941214" y="3441219"/>
            <a:ext cx="1409699" cy="242975"/>
          </a:xfrm>
          <a:prstGeom prst="rect">
            <a:avLst/>
          </a:prstGeom>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bg1"/>
                </a:solidFill>
              </a:rPr>
              <a:t>Volver </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1</xdr:col>
      <xdr:colOff>1057275</xdr:colOff>
      <xdr:row>3</xdr:row>
      <xdr:rowOff>275212</xdr:rowOff>
    </xdr:to>
    <xdr:pic>
      <xdr:nvPicPr>
        <xdr:cNvPr id="6" name="5 Imagen" descr="D:\Users\aplaneacion3\Documents\Desktop\Boris\Escudo UDFJC.png">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228600"/>
          <a:ext cx="971550" cy="922912"/>
        </a:xfrm>
        <a:prstGeom prst="rect">
          <a:avLst/>
        </a:prstGeom>
        <a:noFill/>
        <a:ln>
          <a:noFill/>
        </a:ln>
      </xdr:spPr>
    </xdr:pic>
    <xdr:clientData/>
  </xdr:twoCellAnchor>
  <xdr:twoCellAnchor editAs="oneCell">
    <xdr:from>
      <xdr:col>5</xdr:col>
      <xdr:colOff>323850</xdr:colOff>
      <xdr:row>1</xdr:row>
      <xdr:rowOff>276225</xdr:rowOff>
    </xdr:from>
    <xdr:to>
      <xdr:col>5</xdr:col>
      <xdr:colOff>1912454</xdr:colOff>
      <xdr:row>3</xdr:row>
      <xdr:rowOff>85725</xdr:rowOff>
    </xdr:to>
    <xdr:pic>
      <xdr:nvPicPr>
        <xdr:cNvPr id="7" name="6 Imagen">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9525" y="466725"/>
          <a:ext cx="1588604"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561975</xdr:colOff>
      <xdr:row>4</xdr:row>
      <xdr:rowOff>123825</xdr:rowOff>
    </xdr:from>
    <xdr:to>
      <xdr:col>4</xdr:col>
      <xdr:colOff>1971599</xdr:colOff>
      <xdr:row>5</xdr:row>
      <xdr:rowOff>212248</xdr:rowOff>
    </xdr:to>
    <xdr:grpSp>
      <xdr:nvGrpSpPr>
        <xdr:cNvPr id="8" name="7 Grupo">
          <a:hlinkClick xmlns:r="http://schemas.openxmlformats.org/officeDocument/2006/relationships" r:id="rId3"/>
          <a:extLst>
            <a:ext uri="{FF2B5EF4-FFF2-40B4-BE49-F238E27FC236}">
              <a16:creationId xmlns:a16="http://schemas.microsoft.com/office/drawing/2014/main" id="{00000000-0008-0000-0B00-000008000000}"/>
            </a:ext>
          </a:extLst>
        </xdr:cNvPr>
        <xdr:cNvGrpSpPr/>
      </xdr:nvGrpSpPr>
      <xdr:grpSpPr>
        <a:xfrm>
          <a:off x="6067425" y="1343025"/>
          <a:ext cx="1409624" cy="278923"/>
          <a:chOff x="4941214" y="3441219"/>
          <a:chExt cx="1411781" cy="278923"/>
        </a:xfrm>
      </xdr:grpSpPr>
      <xdr:sp macro="" textlink="">
        <xdr:nvSpPr>
          <xdr:cNvPr id="9" name="12 Rectángulo">
            <a:extLst>
              <a:ext uri="{FF2B5EF4-FFF2-40B4-BE49-F238E27FC236}">
                <a16:creationId xmlns:a16="http://schemas.microsoft.com/office/drawing/2014/main" id="{00000000-0008-0000-0B00-000009000000}"/>
              </a:ext>
            </a:extLst>
          </xdr:cNvPr>
          <xdr:cNvSpPr/>
        </xdr:nvSpPr>
        <xdr:spPr>
          <a:xfrm>
            <a:off x="4942216" y="3450567"/>
            <a:ext cx="1410779" cy="269575"/>
          </a:xfrm>
          <a:prstGeom prst="rect">
            <a:avLst/>
          </a:prstGeom>
          <a:solidFill>
            <a:schemeClr val="accent1">
              <a:lumMod val="40000"/>
              <a:lumOff val="6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100" b="1"/>
          </a:p>
        </xdr:txBody>
      </xdr:sp>
      <xdr:sp macro="" textlink="">
        <xdr:nvSpPr>
          <xdr:cNvPr id="10" name="9 Rectángulo">
            <a:extLst>
              <a:ext uri="{FF2B5EF4-FFF2-40B4-BE49-F238E27FC236}">
                <a16:creationId xmlns:a16="http://schemas.microsoft.com/office/drawing/2014/main" id="{00000000-0008-0000-0B00-00000A000000}"/>
              </a:ext>
            </a:extLst>
          </xdr:cNvPr>
          <xdr:cNvSpPr/>
        </xdr:nvSpPr>
        <xdr:spPr>
          <a:xfrm>
            <a:off x="4941214" y="3441219"/>
            <a:ext cx="1409699" cy="242975"/>
          </a:xfrm>
          <a:prstGeom prst="rect">
            <a:avLst/>
          </a:prstGeom>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bg1"/>
                </a:solidFill>
              </a:rPr>
              <a:t>Volver </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409576</xdr:colOff>
      <xdr:row>1</xdr:row>
      <xdr:rowOff>47626</xdr:rowOff>
    </xdr:from>
    <xdr:to>
      <xdr:col>2</xdr:col>
      <xdr:colOff>971551</xdr:colOff>
      <xdr:row>3</xdr:row>
      <xdr:rowOff>284738</xdr:rowOff>
    </xdr:to>
    <xdr:pic>
      <xdr:nvPicPr>
        <xdr:cNvPr id="5" name="4 Imagen" descr="D:\Users\aplaneacion3\Documents\Desktop\Boris\Escudo UDFJC.png">
          <a:extLst>
            <a:ext uri="{FF2B5EF4-FFF2-40B4-BE49-F238E27FC236}">
              <a16:creationId xmlns:a16="http://schemas.microsoft.com/office/drawing/2014/main" id="{00000000-0008-0000-0C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3451" y="238126"/>
          <a:ext cx="971550" cy="922912"/>
        </a:xfrm>
        <a:prstGeom prst="rect">
          <a:avLst/>
        </a:prstGeom>
        <a:noFill/>
        <a:ln>
          <a:noFill/>
        </a:ln>
      </xdr:spPr>
    </xdr:pic>
    <xdr:clientData/>
  </xdr:twoCellAnchor>
  <xdr:twoCellAnchor editAs="oneCell">
    <xdr:from>
      <xdr:col>7</xdr:col>
      <xdr:colOff>59220</xdr:colOff>
      <xdr:row>1</xdr:row>
      <xdr:rowOff>285751</xdr:rowOff>
    </xdr:from>
    <xdr:to>
      <xdr:col>7</xdr:col>
      <xdr:colOff>1647824</xdr:colOff>
      <xdr:row>3</xdr:row>
      <xdr:rowOff>95251</xdr:rowOff>
    </xdr:to>
    <xdr:pic>
      <xdr:nvPicPr>
        <xdr:cNvPr id="6" name="5 Imagen">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21870" y="476251"/>
          <a:ext cx="1588604"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409575</xdr:colOff>
      <xdr:row>4</xdr:row>
      <xdr:rowOff>123825</xdr:rowOff>
    </xdr:from>
    <xdr:to>
      <xdr:col>7</xdr:col>
      <xdr:colOff>1695374</xdr:colOff>
      <xdr:row>5</xdr:row>
      <xdr:rowOff>145573</xdr:rowOff>
    </xdr:to>
    <xdr:grpSp>
      <xdr:nvGrpSpPr>
        <xdr:cNvPr id="11" name="10 Grupo">
          <a:hlinkClick xmlns:r="http://schemas.openxmlformats.org/officeDocument/2006/relationships" r:id="rId3"/>
          <a:extLst>
            <a:ext uri="{FF2B5EF4-FFF2-40B4-BE49-F238E27FC236}">
              <a16:creationId xmlns:a16="http://schemas.microsoft.com/office/drawing/2014/main" id="{00000000-0008-0000-0C00-00000B000000}"/>
            </a:ext>
          </a:extLst>
        </xdr:cNvPr>
        <xdr:cNvGrpSpPr/>
      </xdr:nvGrpSpPr>
      <xdr:grpSpPr>
        <a:xfrm>
          <a:off x="8572500" y="1343025"/>
          <a:ext cx="1285799" cy="278923"/>
          <a:chOff x="4941214" y="3441219"/>
          <a:chExt cx="1411781" cy="278923"/>
        </a:xfrm>
      </xdr:grpSpPr>
      <xdr:sp macro="" textlink="">
        <xdr:nvSpPr>
          <xdr:cNvPr id="12" name="12 Rectángulo">
            <a:extLst>
              <a:ext uri="{FF2B5EF4-FFF2-40B4-BE49-F238E27FC236}">
                <a16:creationId xmlns:a16="http://schemas.microsoft.com/office/drawing/2014/main" id="{00000000-0008-0000-0C00-00000C000000}"/>
              </a:ext>
            </a:extLst>
          </xdr:cNvPr>
          <xdr:cNvSpPr/>
        </xdr:nvSpPr>
        <xdr:spPr>
          <a:xfrm>
            <a:off x="4942216" y="3450567"/>
            <a:ext cx="1410779" cy="269575"/>
          </a:xfrm>
          <a:prstGeom prst="rect">
            <a:avLst/>
          </a:prstGeom>
          <a:solidFill>
            <a:schemeClr val="accent1">
              <a:lumMod val="40000"/>
              <a:lumOff val="6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100" b="1"/>
          </a:p>
        </xdr:txBody>
      </xdr:sp>
      <xdr:sp macro="" textlink="">
        <xdr:nvSpPr>
          <xdr:cNvPr id="13" name="12 Rectángulo">
            <a:extLst>
              <a:ext uri="{FF2B5EF4-FFF2-40B4-BE49-F238E27FC236}">
                <a16:creationId xmlns:a16="http://schemas.microsoft.com/office/drawing/2014/main" id="{00000000-0008-0000-0C00-00000D000000}"/>
              </a:ext>
            </a:extLst>
          </xdr:cNvPr>
          <xdr:cNvSpPr/>
        </xdr:nvSpPr>
        <xdr:spPr>
          <a:xfrm>
            <a:off x="4941214" y="3441219"/>
            <a:ext cx="1409699" cy="242975"/>
          </a:xfrm>
          <a:prstGeom prst="rect">
            <a:avLst/>
          </a:prstGeom>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bg1"/>
                </a:solidFill>
              </a:rPr>
              <a:t>Volver al Mapa</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nti\OneDrive\Documentos\OAPC%202021\Riesgos\Incorporaci&#243;n%20riesgos%20SGA\Mapa%20Integral%20de%20Riesgos%20Ambientales%20-%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OD\Documents\OAPC%202020\CUARENTENA\Riesgos\GI-MG-001-FR-014_Ajustes%20SGA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Datos"/>
      <sheetName val="Eje de Corrupción"/>
      <sheetName val="SGC"/>
      <sheetName val="Datos SGC"/>
      <sheetName val="SGA"/>
      <sheetName val="Datos SGA"/>
      <sheetName val="SGSST"/>
      <sheetName val="SGSI"/>
      <sheetName val="Clasificación del Riesgo"/>
      <sheetName val="Calificación del Control"/>
      <sheetName val="Zona de Riesgo"/>
      <sheetName val="Hoja2"/>
    </sheetNames>
    <sheetDataSet>
      <sheetData sheetId="0"/>
      <sheetData sheetId="1"/>
      <sheetData sheetId="2"/>
      <sheetData sheetId="3"/>
      <sheetData sheetId="4">
        <row r="3">
          <cell r="J3" t="str">
            <v>Insignificante</v>
          </cell>
          <cell r="K3" t="str">
            <v>Menor</v>
          </cell>
          <cell r="L3" t="str">
            <v>Moderado</v>
          </cell>
          <cell r="M3" t="str">
            <v>Mayor</v>
          </cell>
          <cell r="N3" t="str">
            <v>Catastrófico</v>
          </cell>
        </row>
        <row r="4">
          <cell r="I4" t="str">
            <v>Casi seguro</v>
          </cell>
          <cell r="J4" t="str">
            <v>ALTO</v>
          </cell>
          <cell r="K4" t="str">
            <v>ALTO</v>
          </cell>
          <cell r="L4" t="str">
            <v>EXTREMO</v>
          </cell>
          <cell r="M4" t="str">
            <v>EXTREMO</v>
          </cell>
          <cell r="N4" t="str">
            <v>EXTREMO</v>
          </cell>
        </row>
        <row r="5">
          <cell r="I5" t="str">
            <v>Probable</v>
          </cell>
          <cell r="J5" t="str">
            <v>MODERADO</v>
          </cell>
          <cell r="K5" t="str">
            <v>ALTO</v>
          </cell>
          <cell r="L5" t="str">
            <v>ALTO</v>
          </cell>
          <cell r="M5" t="str">
            <v>EXTREMO</v>
          </cell>
          <cell r="N5" t="str">
            <v>EXTREMO</v>
          </cell>
        </row>
        <row r="6">
          <cell r="I6" t="str">
            <v>Posible</v>
          </cell>
          <cell r="J6" t="str">
            <v xml:space="preserve">BAJO </v>
          </cell>
          <cell r="K6" t="str">
            <v>MODERADO</v>
          </cell>
          <cell r="L6" t="str">
            <v>ALTO</v>
          </cell>
          <cell r="M6" t="str">
            <v>EXTREMO</v>
          </cell>
          <cell r="N6" t="str">
            <v>EXTREMO</v>
          </cell>
        </row>
        <row r="7">
          <cell r="I7" t="str">
            <v>Improbable</v>
          </cell>
          <cell r="J7" t="str">
            <v xml:space="preserve">BAJO </v>
          </cell>
          <cell r="K7" t="str">
            <v xml:space="preserve">BAJO </v>
          </cell>
          <cell r="L7" t="str">
            <v>MODERADO</v>
          </cell>
          <cell r="M7" t="str">
            <v>ALTO</v>
          </cell>
          <cell r="N7" t="str">
            <v>EXTREMO</v>
          </cell>
        </row>
        <row r="8">
          <cell r="I8" t="str">
            <v>Rara vez</v>
          </cell>
          <cell r="J8" t="str">
            <v xml:space="preserve">BAJO </v>
          </cell>
          <cell r="K8" t="str">
            <v xml:space="preserve">BAJO </v>
          </cell>
          <cell r="L8" t="str">
            <v>MODERADO</v>
          </cell>
          <cell r="M8" t="str">
            <v>ALTO</v>
          </cell>
          <cell r="N8" t="str">
            <v>EXTREMO</v>
          </cell>
        </row>
        <row r="29">
          <cell r="C29" t="str">
            <v>Asignado</v>
          </cell>
          <cell r="D29">
            <v>15</v>
          </cell>
        </row>
        <row r="30">
          <cell r="C30" t="str">
            <v>No asignado</v>
          </cell>
          <cell r="D30">
            <v>0</v>
          </cell>
        </row>
        <row r="31">
          <cell r="C31" t="str">
            <v>Adecuado</v>
          </cell>
          <cell r="D31">
            <v>15</v>
          </cell>
        </row>
        <row r="32">
          <cell r="C32" t="str">
            <v>Inadecuado</v>
          </cell>
          <cell r="D32">
            <v>0</v>
          </cell>
        </row>
        <row r="33">
          <cell r="C33" t="str">
            <v xml:space="preserve">Oportuna </v>
          </cell>
          <cell r="D33">
            <v>15</v>
          </cell>
        </row>
        <row r="34">
          <cell r="C34" t="str">
            <v>No oportuna</v>
          </cell>
          <cell r="D34">
            <v>0</v>
          </cell>
        </row>
        <row r="35">
          <cell r="C35" t="str">
            <v xml:space="preserve">Prevenir </v>
          </cell>
          <cell r="D35">
            <v>15</v>
          </cell>
        </row>
        <row r="36">
          <cell r="C36" t="str">
            <v>Detectar</v>
          </cell>
          <cell r="D36">
            <v>10</v>
          </cell>
        </row>
        <row r="37">
          <cell r="C37" t="str">
            <v>No es un control</v>
          </cell>
          <cell r="D37">
            <v>0</v>
          </cell>
        </row>
        <row r="38">
          <cell r="C38" t="str">
            <v>Confiable</v>
          </cell>
          <cell r="D38">
            <v>15</v>
          </cell>
        </row>
        <row r="39">
          <cell r="C39" t="str">
            <v>No confiable</v>
          </cell>
          <cell r="D39">
            <v>0</v>
          </cell>
        </row>
        <row r="40">
          <cell r="C40" t="str">
            <v>Se investigan y resuelven oportunamente</v>
          </cell>
          <cell r="D40">
            <v>15</v>
          </cell>
        </row>
        <row r="41">
          <cell r="C41" t="str">
            <v>No se investigan y resuelven oportunamente</v>
          </cell>
          <cell r="D41">
            <v>0</v>
          </cell>
        </row>
        <row r="42">
          <cell r="C42" t="str">
            <v>Completa</v>
          </cell>
          <cell r="D42">
            <v>10</v>
          </cell>
        </row>
        <row r="43">
          <cell r="C43" t="str">
            <v xml:space="preserve">Incompleta </v>
          </cell>
          <cell r="D43">
            <v>5</v>
          </cell>
        </row>
        <row r="44">
          <cell r="C44" t="str">
            <v>No existe</v>
          </cell>
          <cell r="D44">
            <v>0</v>
          </cell>
        </row>
      </sheetData>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Datos"/>
      <sheetName val="Eje de Corrupción"/>
      <sheetName val="SGC"/>
      <sheetName val="Datos SGC"/>
      <sheetName val="SGA"/>
      <sheetName val="Datos SGA"/>
      <sheetName val="SGSST"/>
      <sheetName val="SGSI"/>
      <sheetName val="Clasificación del Riesgo"/>
      <sheetName val="Calificación del Control"/>
      <sheetName val="Zona de Riesgo"/>
      <sheetName val="Hoja2"/>
      <sheetName val="Estructura del Control C"/>
      <sheetName val="Calificación Probabilidad"/>
      <sheetName val="Probabilidad e Impacto"/>
      <sheetName val="Estructura del Control"/>
    </sheetNames>
    <sheetDataSet>
      <sheetData sheetId="0" refreshError="1"/>
      <sheetData sheetId="1" refreshError="1">
        <row r="102">
          <cell r="B102" t="str">
            <v>Muy probable - 5</v>
          </cell>
        </row>
        <row r="109">
          <cell r="B109" t="str">
            <v>Muy Alta - 4</v>
          </cell>
        </row>
        <row r="110">
          <cell r="B110" t="str">
            <v>Alta - 3</v>
          </cell>
        </row>
        <row r="111">
          <cell r="B111" t="str">
            <v>Muy Poca - 2</v>
          </cell>
        </row>
        <row r="112">
          <cell r="B112" t="str">
            <v>Poca - 1</v>
          </cell>
        </row>
        <row r="115">
          <cell r="B115" t="str">
            <v>Muy peligrosa - 4</v>
          </cell>
        </row>
        <row r="116">
          <cell r="B116" t="str">
            <v>Peligrosa - 3</v>
          </cell>
        </row>
        <row r="117">
          <cell r="B117" t="str">
            <v>Poco peligrosa - 2</v>
          </cell>
        </row>
        <row r="118">
          <cell r="B118" t="str">
            <v>No peligrosa - 1</v>
          </cell>
        </row>
        <row r="121">
          <cell r="B121" t="str">
            <v>Muy extenso - 4</v>
          </cell>
        </row>
        <row r="122">
          <cell r="B122" t="str">
            <v>Extenso - 3</v>
          </cell>
        </row>
        <row r="123">
          <cell r="B123" t="str">
            <v>Poco extenso (Emplazamiento) - 2</v>
          </cell>
        </row>
        <row r="124">
          <cell r="B124" t="str">
            <v>Puntual (Área afectada) - 1</v>
          </cell>
        </row>
        <row r="127">
          <cell r="B127" t="str">
            <v>Muy alto - 4</v>
          </cell>
        </row>
        <row r="128">
          <cell r="B128" t="str">
            <v>Alto - 3</v>
          </cell>
        </row>
        <row r="129">
          <cell r="B129" t="str">
            <v>Bajo - 2</v>
          </cell>
        </row>
        <row r="130">
          <cell r="B130" t="str">
            <v>Muy bajo - 1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E13"/>
  <sheetViews>
    <sheetView showGridLines="0" tabSelected="1" workbookViewId="0"/>
  </sheetViews>
  <sheetFormatPr baseColWidth="10" defaultColWidth="11.42578125" defaultRowHeight="15" x14ac:dyDescent="0.25"/>
  <cols>
    <col min="1" max="1" width="2.85546875" style="26" customWidth="1"/>
    <col min="2" max="2" width="17.140625" style="26" customWidth="1"/>
    <col min="3" max="3" width="68.5703125" style="26" customWidth="1"/>
    <col min="4" max="4" width="29.5703125" style="26" customWidth="1"/>
    <col min="5" max="5" width="30.42578125" style="26" customWidth="1"/>
    <col min="6" max="16384" width="11.42578125" style="26"/>
  </cols>
  <sheetData>
    <row r="1" spans="1:5" ht="15" customHeight="1" x14ac:dyDescent="0.25">
      <c r="A1" s="26" t="s">
        <v>487</v>
      </c>
    </row>
    <row r="2" spans="1:5" ht="30" customHeight="1" x14ac:dyDescent="0.25">
      <c r="B2" s="241"/>
      <c r="C2" s="61" t="s">
        <v>430</v>
      </c>
      <c r="D2" s="3" t="s">
        <v>431</v>
      </c>
      <c r="E2" s="242"/>
    </row>
    <row r="3" spans="1:5" ht="30" customHeight="1" x14ac:dyDescent="0.25">
      <c r="B3" s="241"/>
      <c r="C3" s="36" t="s">
        <v>0</v>
      </c>
      <c r="D3" s="117" t="s">
        <v>692</v>
      </c>
      <c r="E3" s="243"/>
    </row>
    <row r="4" spans="1:5" ht="30" customHeight="1" x14ac:dyDescent="0.25">
      <c r="B4" s="241"/>
      <c r="C4" s="36" t="s">
        <v>1</v>
      </c>
      <c r="D4" s="231" t="s">
        <v>757</v>
      </c>
      <c r="E4" s="244"/>
    </row>
    <row r="7" spans="1:5" x14ac:dyDescent="0.25">
      <c r="C7" s="26" t="s">
        <v>2</v>
      </c>
    </row>
    <row r="9" spans="1:5" ht="45" customHeight="1" x14ac:dyDescent="0.25">
      <c r="C9" s="19" t="s">
        <v>3</v>
      </c>
      <c r="D9" s="19"/>
    </row>
    <row r="10" spans="1:5" ht="45" customHeight="1" x14ac:dyDescent="0.25">
      <c r="C10" s="19" t="s">
        <v>4</v>
      </c>
      <c r="D10" s="19"/>
    </row>
    <row r="11" spans="1:5" ht="45" customHeight="1" x14ac:dyDescent="0.25">
      <c r="C11" s="19" t="s">
        <v>5</v>
      </c>
      <c r="D11" s="19"/>
    </row>
    <row r="12" spans="1:5" ht="45" customHeight="1" x14ac:dyDescent="0.25">
      <c r="C12" s="19" t="s">
        <v>6</v>
      </c>
      <c r="D12" s="19"/>
    </row>
    <row r="13" spans="1:5" ht="45" customHeight="1" x14ac:dyDescent="0.25">
      <c r="C13" s="26" t="s">
        <v>44</v>
      </c>
      <c r="D13" s="19"/>
    </row>
  </sheetData>
  <sheetProtection algorithmName="SHA-512" hashValue="NIlF1FmWME5tu0PLMbP730maXeNuMU9sktWg+PaASNZiejI2VVWZim0FWWIDJC25hIyE6aRfgoCUYIh8FjJ1nw==" saltValue="qBeTYwBX/hRDpN4SLS0blA==" spinCount="100000" sheet="1" objects="1" scenarios="1"/>
  <mergeCells count="2">
    <mergeCell ref="B2:B4"/>
    <mergeCell ref="E2:E4"/>
  </mergeCells>
  <pageMargins left="0.7" right="0.7" top="0.75" bottom="0.75" header="0.3" footer="0.3"/>
  <pageSetup paperSize="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6"/>
  <dimension ref="A1:G28"/>
  <sheetViews>
    <sheetView showGridLines="0" workbookViewId="0"/>
  </sheetViews>
  <sheetFormatPr baseColWidth="10" defaultColWidth="0" defaultRowHeight="15" zeroHeight="1" x14ac:dyDescent="0.25"/>
  <cols>
    <col min="1" max="1" width="3.5703125" customWidth="1"/>
    <col min="2" max="2" width="17.28515625" customWidth="1"/>
    <col min="3" max="3" width="17" customWidth="1"/>
    <col min="4" max="4" width="44.7109375" customWidth="1"/>
    <col min="5" max="5" width="29.5703125" customWidth="1"/>
    <col min="6" max="6" width="32.85546875" customWidth="1"/>
    <col min="7" max="7" width="7.7109375" customWidth="1"/>
    <col min="8" max="10" width="11.42578125" hidden="1" customWidth="1"/>
    <col min="11" max="16384" width="11.42578125" hidden="1"/>
  </cols>
  <sheetData>
    <row r="1" spans="2:6" s="26" customFormat="1" ht="15" customHeight="1" x14ac:dyDescent="0.25"/>
    <row r="2" spans="2:6" s="26" customFormat="1" ht="27" customHeight="1" x14ac:dyDescent="0.25">
      <c r="B2" s="241"/>
      <c r="C2" s="491" t="s">
        <v>430</v>
      </c>
      <c r="D2" s="492"/>
      <c r="E2" s="3" t="s">
        <v>431</v>
      </c>
      <c r="F2" s="242"/>
    </row>
    <row r="3" spans="2:6" s="26" customFormat="1" ht="27" customHeight="1" x14ac:dyDescent="0.25">
      <c r="B3" s="241"/>
      <c r="C3" s="493" t="s">
        <v>0</v>
      </c>
      <c r="D3" s="494"/>
      <c r="E3" s="117" t="s">
        <v>692</v>
      </c>
      <c r="F3" s="243"/>
    </row>
    <row r="4" spans="2:6" s="26" customFormat="1" ht="27" customHeight="1" x14ac:dyDescent="0.25">
      <c r="B4" s="241"/>
      <c r="C4" s="493" t="s">
        <v>1</v>
      </c>
      <c r="D4" s="494"/>
      <c r="E4" s="232" t="s">
        <v>757</v>
      </c>
      <c r="F4" s="244"/>
    </row>
    <row r="5" spans="2:6" ht="15" customHeight="1" x14ac:dyDescent="0.25"/>
    <row r="6" spans="2:6" ht="25.5" customHeight="1" thickBot="1" x14ac:dyDescent="0.3"/>
    <row r="7" spans="2:6" ht="23.25" customHeight="1" thickBot="1" x14ac:dyDescent="0.3">
      <c r="B7" s="506" t="s">
        <v>575</v>
      </c>
      <c r="C7" s="507"/>
      <c r="D7" s="507"/>
      <c r="E7" s="508"/>
    </row>
    <row r="8" spans="2:6" s="113" customFormat="1" ht="3.75" customHeight="1" thickBot="1" x14ac:dyDescent="0.3">
      <c r="B8" s="111"/>
      <c r="C8" s="111"/>
      <c r="D8" s="112"/>
      <c r="E8" s="111"/>
      <c r="F8" s="111"/>
    </row>
    <row r="9" spans="2:6" ht="30.75" customHeight="1" thickBot="1" x14ac:dyDescent="0.3">
      <c r="B9" s="200" t="s">
        <v>732</v>
      </c>
      <c r="C9" s="196" t="s">
        <v>493</v>
      </c>
      <c r="D9" s="509" t="s">
        <v>733</v>
      </c>
      <c r="E9" s="510"/>
    </row>
    <row r="10" spans="2:6" s="113" customFormat="1" ht="3.75" customHeight="1" thickBot="1" x14ac:dyDescent="0.3">
      <c r="B10" s="111"/>
      <c r="C10" s="111"/>
      <c r="D10" s="112"/>
      <c r="E10"/>
      <c r="F10"/>
    </row>
    <row r="11" spans="2:6" ht="37.5" customHeight="1" x14ac:dyDescent="0.25">
      <c r="B11" s="215">
        <v>0.2</v>
      </c>
      <c r="C11" s="197" t="s">
        <v>734</v>
      </c>
      <c r="D11" s="511" t="s">
        <v>739</v>
      </c>
      <c r="E11" s="512"/>
    </row>
    <row r="12" spans="2:6" ht="30" customHeight="1" x14ac:dyDescent="0.25">
      <c r="B12" s="216">
        <v>0.4</v>
      </c>
      <c r="C12" s="198" t="s">
        <v>735</v>
      </c>
      <c r="D12" s="502" t="s">
        <v>740</v>
      </c>
      <c r="E12" s="503"/>
    </row>
    <row r="13" spans="2:6" ht="26.25" customHeight="1" x14ac:dyDescent="0.25">
      <c r="B13" s="216">
        <v>0.6</v>
      </c>
      <c r="C13" s="198" t="s">
        <v>736</v>
      </c>
      <c r="D13" s="502" t="s">
        <v>741</v>
      </c>
      <c r="E13" s="503"/>
    </row>
    <row r="14" spans="2:6" ht="32.25" customHeight="1" x14ac:dyDescent="0.25">
      <c r="B14" s="216">
        <v>0.8</v>
      </c>
      <c r="C14" s="198" t="s">
        <v>737</v>
      </c>
      <c r="D14" s="502" t="s">
        <v>742</v>
      </c>
      <c r="E14" s="503"/>
    </row>
    <row r="15" spans="2:6" ht="30.75" customHeight="1" thickBot="1" x14ac:dyDescent="0.3">
      <c r="B15" s="217">
        <v>1</v>
      </c>
      <c r="C15" s="199" t="s">
        <v>738</v>
      </c>
      <c r="D15" s="504" t="s">
        <v>743</v>
      </c>
      <c r="E15" s="505"/>
    </row>
    <row r="16" spans="2:6" ht="8.25" customHeight="1" thickBot="1" x14ac:dyDescent="0.3"/>
    <row r="17" spans="2:6" ht="23.25" customHeight="1" thickBot="1" x14ac:dyDescent="0.3">
      <c r="B17" s="506" t="s">
        <v>576</v>
      </c>
      <c r="C17" s="507"/>
      <c r="D17" s="507"/>
      <c r="E17" s="507"/>
      <c r="F17" s="508"/>
    </row>
    <row r="18" spans="2:6" s="113" customFormat="1" ht="3.75" customHeight="1" thickBot="1" x14ac:dyDescent="0.3">
      <c r="B18" s="111"/>
      <c r="C18" s="111"/>
      <c r="D18" s="112"/>
      <c r="E18" s="111"/>
      <c r="F18" s="111"/>
    </row>
    <row r="19" spans="2:6" ht="30.75" customHeight="1" thickBot="1" x14ac:dyDescent="0.3">
      <c r="B19" s="200" t="s">
        <v>744</v>
      </c>
      <c r="C19" s="196" t="s">
        <v>494</v>
      </c>
      <c r="D19" s="196" t="s">
        <v>745</v>
      </c>
      <c r="E19" s="509" t="s">
        <v>746</v>
      </c>
      <c r="F19" s="510"/>
    </row>
    <row r="20" spans="2:6" s="113" customFormat="1" ht="3.75" customHeight="1" thickBot="1" x14ac:dyDescent="0.3">
      <c r="B20" s="111"/>
      <c r="C20" s="111"/>
      <c r="D20" s="112"/>
      <c r="E20" s="111"/>
      <c r="F20" s="111"/>
    </row>
    <row r="21" spans="2:6" ht="38.25" customHeight="1" x14ac:dyDescent="0.25">
      <c r="B21" s="210">
        <v>0.2</v>
      </c>
      <c r="C21" s="197" t="s">
        <v>697</v>
      </c>
      <c r="D21" s="195" t="s">
        <v>747</v>
      </c>
      <c r="E21" s="511" t="s">
        <v>748</v>
      </c>
      <c r="F21" s="512"/>
    </row>
    <row r="22" spans="2:6" ht="45" customHeight="1" x14ac:dyDescent="0.25">
      <c r="B22" s="211">
        <v>0.4</v>
      </c>
      <c r="C22" s="198" t="s">
        <v>520</v>
      </c>
      <c r="D22" s="121" t="s">
        <v>749</v>
      </c>
      <c r="E22" s="502" t="s">
        <v>750</v>
      </c>
      <c r="F22" s="503"/>
    </row>
    <row r="23" spans="2:6" ht="36" customHeight="1" x14ac:dyDescent="0.25">
      <c r="B23" s="211">
        <v>0.6</v>
      </c>
      <c r="C23" s="198" t="s">
        <v>519</v>
      </c>
      <c r="D23" s="121" t="s">
        <v>751</v>
      </c>
      <c r="E23" s="502" t="s">
        <v>752</v>
      </c>
      <c r="F23" s="503"/>
    </row>
    <row r="24" spans="2:6" ht="48" customHeight="1" x14ac:dyDescent="0.25">
      <c r="B24" s="211">
        <v>0.8</v>
      </c>
      <c r="C24" s="198" t="s">
        <v>518</v>
      </c>
      <c r="D24" s="121" t="s">
        <v>753</v>
      </c>
      <c r="E24" s="502" t="s">
        <v>754</v>
      </c>
      <c r="F24" s="503"/>
    </row>
    <row r="25" spans="2:6" ht="35.25" customHeight="1" thickBot="1" x14ac:dyDescent="0.3">
      <c r="B25" s="212">
        <v>1</v>
      </c>
      <c r="C25" s="199" t="s">
        <v>517</v>
      </c>
      <c r="D25" s="122" t="s">
        <v>755</v>
      </c>
      <c r="E25" s="504" t="s">
        <v>756</v>
      </c>
      <c r="F25" s="505"/>
    </row>
    <row r="26" spans="2:6" ht="23.25" customHeight="1" x14ac:dyDescent="0.25"/>
    <row r="27" spans="2:6" hidden="1" x14ac:dyDescent="0.25">
      <c r="B27" s="218"/>
      <c r="C27" s="24"/>
      <c r="D27" s="213"/>
      <c r="E27" s="213"/>
      <c r="F27" s="214"/>
    </row>
    <row r="28" spans="2:6" hidden="1" x14ac:dyDescent="0.25">
      <c r="B28" s="218"/>
      <c r="C28" s="24"/>
      <c r="D28" s="213"/>
      <c r="E28" s="213"/>
      <c r="F28" s="214"/>
    </row>
  </sheetData>
  <mergeCells count="19">
    <mergeCell ref="B2:B4"/>
    <mergeCell ref="C2:D2"/>
    <mergeCell ref="F2:F4"/>
    <mergeCell ref="C3:D3"/>
    <mergeCell ref="C4:D4"/>
    <mergeCell ref="E22:F22"/>
    <mergeCell ref="E23:F23"/>
    <mergeCell ref="E24:F24"/>
    <mergeCell ref="E25:F25"/>
    <mergeCell ref="B7:E7"/>
    <mergeCell ref="D9:E9"/>
    <mergeCell ref="D11:E11"/>
    <mergeCell ref="D12:E12"/>
    <mergeCell ref="D13:E13"/>
    <mergeCell ref="D14:E14"/>
    <mergeCell ref="D15:E15"/>
    <mergeCell ref="B17:F17"/>
    <mergeCell ref="E19:F19"/>
    <mergeCell ref="E21:F2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K18"/>
  <sheetViews>
    <sheetView showGridLines="0" workbookViewId="0"/>
  </sheetViews>
  <sheetFormatPr baseColWidth="10" defaultColWidth="0" defaultRowHeight="15" zeroHeight="1" x14ac:dyDescent="0.25"/>
  <cols>
    <col min="1" max="1" width="3.5703125" style="26" customWidth="1"/>
    <col min="2" max="2" width="5.85546875" style="26" customWidth="1"/>
    <col min="3" max="4" width="17.140625" style="26" customWidth="1"/>
    <col min="5" max="5" width="24" style="26" customWidth="1"/>
    <col min="6" max="6" width="29" style="26" customWidth="1"/>
    <col min="7" max="7" width="25.7109375" style="26" customWidth="1"/>
    <col min="8" max="8" width="25.42578125" style="26" customWidth="1"/>
    <col min="9" max="9" width="7.85546875" style="26" customWidth="1"/>
    <col min="10" max="10" width="30.42578125" style="26" hidden="1" customWidth="1"/>
    <col min="11" max="11" width="24.28515625" style="26" hidden="1" customWidth="1"/>
    <col min="12" max="16384" width="11.42578125" style="26" hidden="1"/>
  </cols>
  <sheetData>
    <row r="1" spans="2:8" ht="15" customHeight="1" x14ac:dyDescent="0.25"/>
    <row r="2" spans="2:8" ht="27" customHeight="1" x14ac:dyDescent="0.25">
      <c r="B2" s="241"/>
      <c r="C2" s="241"/>
      <c r="D2" s="491" t="s">
        <v>430</v>
      </c>
      <c r="E2" s="515"/>
      <c r="F2" s="492"/>
      <c r="G2" s="3" t="s">
        <v>431</v>
      </c>
      <c r="H2" s="242"/>
    </row>
    <row r="3" spans="2:8" ht="27" customHeight="1" x14ac:dyDescent="0.25">
      <c r="B3" s="241"/>
      <c r="C3" s="241"/>
      <c r="D3" s="493" t="s">
        <v>0</v>
      </c>
      <c r="E3" s="516"/>
      <c r="F3" s="494"/>
      <c r="G3" s="117" t="s">
        <v>692</v>
      </c>
      <c r="H3" s="243"/>
    </row>
    <row r="4" spans="2:8" ht="27" customHeight="1" x14ac:dyDescent="0.25">
      <c r="B4" s="241"/>
      <c r="C4" s="241"/>
      <c r="D4" s="493" t="s">
        <v>1</v>
      </c>
      <c r="E4" s="516"/>
      <c r="F4" s="494"/>
      <c r="G4" s="232" t="s">
        <v>757</v>
      </c>
      <c r="H4" s="244"/>
    </row>
    <row r="5" spans="2:8" ht="20.25" customHeight="1" x14ac:dyDescent="0.25"/>
    <row r="6" spans="2:8" ht="20.25" customHeight="1" thickBot="1" x14ac:dyDescent="0.3"/>
    <row r="7" spans="2:8" customFormat="1" ht="23.25" customHeight="1" thickBot="1" x14ac:dyDescent="0.3">
      <c r="B7" s="506" t="s">
        <v>589</v>
      </c>
      <c r="C7" s="507"/>
      <c r="D7" s="507"/>
      <c r="E7" s="507"/>
      <c r="F7" s="507"/>
      <c r="G7" s="507"/>
      <c r="H7" s="508"/>
    </row>
    <row r="8" spans="2:8" s="113" customFormat="1" ht="3.75" customHeight="1" thickBot="1" x14ac:dyDescent="0.3">
      <c r="B8" s="111"/>
      <c r="C8" s="111"/>
      <c r="D8" s="112"/>
      <c r="E8" s="112"/>
      <c r="F8" s="111"/>
      <c r="G8" s="111"/>
    </row>
    <row r="9" spans="2:8" ht="32.25" customHeight="1" thickBot="1" x14ac:dyDescent="0.3">
      <c r="B9" s="513" t="s">
        <v>577</v>
      </c>
      <c r="C9" s="514"/>
      <c r="D9" s="509" t="s">
        <v>578</v>
      </c>
      <c r="E9" s="520"/>
      <c r="F9" s="521" t="s">
        <v>491</v>
      </c>
      <c r="G9" s="522"/>
      <c r="H9" s="523"/>
    </row>
    <row r="10" spans="2:8" s="113" customFormat="1" ht="3.75" customHeight="1" thickBot="1" x14ac:dyDescent="0.3">
      <c r="B10" s="111"/>
      <c r="C10" s="111"/>
      <c r="D10" s="112"/>
      <c r="E10" s="112"/>
      <c r="F10" s="111"/>
      <c r="G10" s="111"/>
    </row>
    <row r="11" spans="2:8" ht="57" customHeight="1" x14ac:dyDescent="0.25">
      <c r="B11" s="114">
        <v>1</v>
      </c>
      <c r="C11" s="120" t="s">
        <v>579</v>
      </c>
      <c r="D11" s="517" t="s">
        <v>580</v>
      </c>
      <c r="E11" s="517"/>
      <c r="F11" s="518" t="s">
        <v>591</v>
      </c>
      <c r="G11" s="518"/>
      <c r="H11" s="519"/>
    </row>
    <row r="12" spans="2:8" ht="79.5" customHeight="1" x14ac:dyDescent="0.25">
      <c r="B12" s="115">
        <v>2</v>
      </c>
      <c r="C12" s="121" t="s">
        <v>496</v>
      </c>
      <c r="D12" s="526" t="s">
        <v>581</v>
      </c>
      <c r="E12" s="527"/>
      <c r="F12" s="530" t="s">
        <v>592</v>
      </c>
      <c r="G12" s="531"/>
      <c r="H12" s="532"/>
    </row>
    <row r="13" spans="2:8" ht="48" customHeight="1" x14ac:dyDescent="0.25">
      <c r="B13" s="115">
        <v>3</v>
      </c>
      <c r="C13" s="121" t="s">
        <v>497</v>
      </c>
      <c r="D13" s="526" t="s">
        <v>582</v>
      </c>
      <c r="E13" s="527"/>
      <c r="F13" s="524" t="s">
        <v>593</v>
      </c>
      <c r="G13" s="524"/>
      <c r="H13" s="503"/>
    </row>
    <row r="14" spans="2:8" ht="48" customHeight="1" x14ac:dyDescent="0.25">
      <c r="B14" s="115">
        <v>4</v>
      </c>
      <c r="C14" s="121" t="s">
        <v>583</v>
      </c>
      <c r="D14" s="526" t="s">
        <v>584</v>
      </c>
      <c r="E14" s="527"/>
      <c r="F14" s="524" t="s">
        <v>594</v>
      </c>
      <c r="G14" s="524"/>
      <c r="H14" s="503"/>
    </row>
    <row r="15" spans="2:8" ht="45.75" customHeight="1" x14ac:dyDescent="0.25">
      <c r="B15" s="115">
        <v>5</v>
      </c>
      <c r="C15" s="121" t="s">
        <v>585</v>
      </c>
      <c r="D15" s="526" t="s">
        <v>586</v>
      </c>
      <c r="E15" s="527"/>
      <c r="F15" s="524" t="s">
        <v>595</v>
      </c>
      <c r="G15" s="524"/>
      <c r="H15" s="503"/>
    </row>
    <row r="16" spans="2:8" ht="131.25" customHeight="1" thickBot="1" x14ac:dyDescent="0.3">
      <c r="B16" s="116">
        <v>6</v>
      </c>
      <c r="C16" s="122" t="s">
        <v>587</v>
      </c>
      <c r="D16" s="528" t="s">
        <v>588</v>
      </c>
      <c r="E16" s="529"/>
      <c r="F16" s="525" t="s">
        <v>596</v>
      </c>
      <c r="G16" s="525"/>
      <c r="H16" s="505"/>
    </row>
    <row r="17" x14ac:dyDescent="0.25"/>
    <row r="18" x14ac:dyDescent="0.25"/>
  </sheetData>
  <sheetProtection selectLockedCells="1"/>
  <mergeCells count="21">
    <mergeCell ref="F15:H15"/>
    <mergeCell ref="F16:H16"/>
    <mergeCell ref="D12:E12"/>
    <mergeCell ref="D13:E13"/>
    <mergeCell ref="D14:E14"/>
    <mergeCell ref="D15:E15"/>
    <mergeCell ref="D16:E16"/>
    <mergeCell ref="F12:H12"/>
    <mergeCell ref="F13:H13"/>
    <mergeCell ref="D11:E11"/>
    <mergeCell ref="F11:H11"/>
    <mergeCell ref="D9:E9"/>
    <mergeCell ref="F9:H9"/>
    <mergeCell ref="F14:H14"/>
    <mergeCell ref="B2:C4"/>
    <mergeCell ref="B9:C9"/>
    <mergeCell ref="D2:F2"/>
    <mergeCell ref="H2:H4"/>
    <mergeCell ref="D3:F3"/>
    <mergeCell ref="D4:F4"/>
    <mergeCell ref="B7:H7"/>
  </mergeCells>
  <pageMargins left="0.7" right="0.7" top="0.75" bottom="0.75" header="0.3" footer="0.3"/>
  <pageSetup paperSize="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7"/>
  <dimension ref="A1:G74"/>
  <sheetViews>
    <sheetView showGridLines="0" workbookViewId="0"/>
  </sheetViews>
  <sheetFormatPr baseColWidth="10" defaultColWidth="0" defaultRowHeight="0" customHeight="1" zeroHeight="1" x14ac:dyDescent="0.25"/>
  <cols>
    <col min="1" max="1" width="3.5703125" customWidth="1"/>
    <col min="2" max="2" width="17.28515625" customWidth="1"/>
    <col min="3" max="3" width="48.5703125" customWidth="1"/>
    <col min="4" max="4" width="23.85546875" customWidth="1"/>
    <col min="5" max="5" width="25.42578125" customWidth="1"/>
    <col min="6" max="6" width="7.7109375" customWidth="1"/>
    <col min="7" max="7" width="0" hidden="1" customWidth="1"/>
    <col min="8" max="9" width="11.42578125" hidden="1" customWidth="1"/>
    <col min="10" max="16384" width="11.42578125" hidden="1"/>
  </cols>
  <sheetData>
    <row r="1" spans="2:5" s="26" customFormat="1" ht="15" customHeight="1" x14ac:dyDescent="0.25"/>
    <row r="2" spans="2:5" s="26" customFormat="1" ht="27" customHeight="1" x14ac:dyDescent="0.25">
      <c r="B2" s="241"/>
      <c r="C2" s="191" t="s">
        <v>430</v>
      </c>
      <c r="D2" s="3" t="s">
        <v>431</v>
      </c>
      <c r="E2" s="242"/>
    </row>
    <row r="3" spans="2:5" s="26" customFormat="1" ht="27" customHeight="1" x14ac:dyDescent="0.25">
      <c r="B3" s="241"/>
      <c r="C3" s="192" t="s">
        <v>0</v>
      </c>
      <c r="D3" s="117" t="s">
        <v>692</v>
      </c>
      <c r="E3" s="243"/>
    </row>
    <row r="4" spans="2:5" s="26" customFormat="1" ht="27" customHeight="1" x14ac:dyDescent="0.25">
      <c r="B4" s="241"/>
      <c r="C4" s="192" t="s">
        <v>1</v>
      </c>
      <c r="D4" s="232" t="s">
        <v>757</v>
      </c>
      <c r="E4" s="244"/>
    </row>
    <row r="5" spans="2:5" ht="15" customHeight="1" x14ac:dyDescent="0.25"/>
    <row r="6" spans="2:5" ht="31.5" customHeight="1" thickBot="1" x14ac:dyDescent="0.3"/>
    <row r="7" spans="2:5" ht="23.25" customHeight="1" thickBot="1" x14ac:dyDescent="0.3">
      <c r="B7" s="506" t="s">
        <v>575</v>
      </c>
      <c r="C7" s="507"/>
      <c r="D7" s="507"/>
      <c r="E7" s="508"/>
    </row>
    <row r="8" spans="2:5" s="113" customFormat="1" ht="3.75" customHeight="1" thickBot="1" x14ac:dyDescent="0.3">
      <c r="B8" s="111"/>
      <c r="C8" s="111"/>
      <c r="D8" s="111"/>
      <c r="E8" s="111"/>
    </row>
    <row r="9" spans="2:5" ht="30.75" customHeight="1" thickBot="1" x14ac:dyDescent="0.3">
      <c r="B9" s="193" t="s">
        <v>732</v>
      </c>
      <c r="C9" s="194" t="s">
        <v>493</v>
      </c>
      <c r="D9" s="542" t="s">
        <v>733</v>
      </c>
      <c r="E9" s="543"/>
    </row>
    <row r="10" spans="2:5" s="113" customFormat="1" ht="3.75" customHeight="1" thickBot="1" x14ac:dyDescent="0.3">
      <c r="B10" s="111"/>
      <c r="C10" s="111"/>
      <c r="D10" s="111"/>
      <c r="E10" s="111"/>
    </row>
    <row r="11" spans="2:5" ht="39" customHeight="1" x14ac:dyDescent="0.25">
      <c r="B11" s="210">
        <v>0.2</v>
      </c>
      <c r="C11" s="197" t="s">
        <v>734</v>
      </c>
      <c r="D11" s="511" t="s">
        <v>739</v>
      </c>
      <c r="E11" s="512"/>
    </row>
    <row r="12" spans="2:5" ht="39" customHeight="1" x14ac:dyDescent="0.25">
      <c r="B12" s="211">
        <v>0.4</v>
      </c>
      <c r="C12" s="198" t="s">
        <v>735</v>
      </c>
      <c r="D12" s="502" t="s">
        <v>740</v>
      </c>
      <c r="E12" s="503"/>
    </row>
    <row r="13" spans="2:5" ht="39" customHeight="1" x14ac:dyDescent="0.25">
      <c r="B13" s="211">
        <v>0.6</v>
      </c>
      <c r="C13" s="198" t="s">
        <v>736</v>
      </c>
      <c r="D13" s="502" t="s">
        <v>741</v>
      </c>
      <c r="E13" s="503"/>
    </row>
    <row r="14" spans="2:5" ht="39" customHeight="1" x14ac:dyDescent="0.25">
      <c r="B14" s="211">
        <v>0.8</v>
      </c>
      <c r="C14" s="198" t="s">
        <v>737</v>
      </c>
      <c r="D14" s="502" t="s">
        <v>742</v>
      </c>
      <c r="E14" s="503"/>
    </row>
    <row r="15" spans="2:5" ht="39" customHeight="1" thickBot="1" x14ac:dyDescent="0.3">
      <c r="B15" s="212">
        <v>1</v>
      </c>
      <c r="C15" s="199" t="s">
        <v>738</v>
      </c>
      <c r="D15" s="504" t="s">
        <v>743</v>
      </c>
      <c r="E15" s="505"/>
    </row>
    <row r="16" spans="2:5" ht="15" hidden="1" x14ac:dyDescent="0.25"/>
    <row r="17" spans="2:5" ht="23.25" customHeight="1" x14ac:dyDescent="0.25">
      <c r="B17" s="533" t="s">
        <v>590</v>
      </c>
      <c r="C17" s="534"/>
      <c r="D17" s="534"/>
      <c r="E17" s="535"/>
    </row>
    <row r="18" spans="2:5" s="113" customFormat="1" ht="3.75" customHeight="1" x14ac:dyDescent="0.25">
      <c r="B18" s="536"/>
      <c r="C18" s="537"/>
      <c r="D18" s="537"/>
      <c r="E18" s="538"/>
    </row>
    <row r="19" spans="2:5" ht="30.75" customHeight="1" x14ac:dyDescent="0.25">
      <c r="B19" s="539"/>
      <c r="C19" s="540"/>
      <c r="D19" s="540"/>
      <c r="E19" s="541"/>
    </row>
    <row r="20" spans="2:5" s="113" customFormat="1" ht="3.75" customHeight="1" x14ac:dyDescent="0.25">
      <c r="B20" s="111"/>
      <c r="C20" s="111"/>
      <c r="D20" s="111"/>
      <c r="E20" s="111"/>
    </row>
    <row r="21" spans="2:5" ht="15" hidden="1" x14ac:dyDescent="0.25"/>
    <row r="22" spans="2:5" ht="15" hidden="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sheetData>
  <mergeCells count="10">
    <mergeCell ref="B7:E7"/>
    <mergeCell ref="B2:B4"/>
    <mergeCell ref="E2:E4"/>
    <mergeCell ref="B17:E19"/>
    <mergeCell ref="D9:E9"/>
    <mergeCell ref="D11:E11"/>
    <mergeCell ref="D12:E12"/>
    <mergeCell ref="D13:E13"/>
    <mergeCell ref="D14:E14"/>
    <mergeCell ref="D15:E15"/>
  </mergeCell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K16"/>
  <sheetViews>
    <sheetView showGridLines="0" workbookViewId="0"/>
  </sheetViews>
  <sheetFormatPr baseColWidth="10" defaultColWidth="0" defaultRowHeight="15" x14ac:dyDescent="0.25"/>
  <cols>
    <col min="1" max="1" width="3.5703125" style="26" customWidth="1"/>
    <col min="2" max="2" width="5.85546875" style="26" customWidth="1"/>
    <col min="3" max="4" width="17.140625" style="26" customWidth="1"/>
    <col min="5" max="5" width="24" style="26" customWidth="1"/>
    <col min="6" max="6" width="29" style="26" customWidth="1"/>
    <col min="7" max="7" width="25.7109375" style="26" customWidth="1"/>
    <col min="8" max="8" width="25.42578125" style="26" customWidth="1"/>
    <col min="9" max="9" width="7.85546875" style="26" customWidth="1"/>
    <col min="10" max="10" width="30.42578125" style="26" hidden="1" customWidth="1"/>
    <col min="11" max="11" width="24.28515625" style="26" hidden="1" customWidth="1"/>
    <col min="12" max="16384" width="11.42578125" style="26" hidden="1"/>
  </cols>
  <sheetData>
    <row r="1" spans="2:8" ht="15" customHeight="1" x14ac:dyDescent="0.25"/>
    <row r="2" spans="2:8" ht="27" customHeight="1" x14ac:dyDescent="0.25">
      <c r="B2" s="241"/>
      <c r="C2" s="241"/>
      <c r="D2" s="491" t="s">
        <v>430</v>
      </c>
      <c r="E2" s="515"/>
      <c r="F2" s="492"/>
      <c r="G2" s="3" t="s">
        <v>431</v>
      </c>
      <c r="H2" s="242"/>
    </row>
    <row r="3" spans="2:8" ht="27" customHeight="1" x14ac:dyDescent="0.25">
      <c r="B3" s="241"/>
      <c r="C3" s="241"/>
      <c r="D3" s="493" t="s">
        <v>0</v>
      </c>
      <c r="E3" s="516"/>
      <c r="F3" s="494"/>
      <c r="G3" s="117" t="s">
        <v>692</v>
      </c>
      <c r="H3" s="243"/>
    </row>
    <row r="4" spans="2:8" ht="27" customHeight="1" x14ac:dyDescent="0.25">
      <c r="B4" s="241"/>
      <c r="C4" s="241"/>
      <c r="D4" s="493" t="s">
        <v>1</v>
      </c>
      <c r="E4" s="516"/>
      <c r="F4" s="494"/>
      <c r="G4" s="232" t="s">
        <v>757</v>
      </c>
      <c r="H4" s="244"/>
    </row>
    <row r="5" spans="2:8" ht="20.25" customHeight="1" x14ac:dyDescent="0.25"/>
    <row r="6" spans="2:8" ht="20.25" customHeight="1" thickBot="1" x14ac:dyDescent="0.3"/>
    <row r="7" spans="2:8" customFormat="1" ht="23.25" customHeight="1" thickBot="1" x14ac:dyDescent="0.3">
      <c r="B7" s="506" t="s">
        <v>589</v>
      </c>
      <c r="C7" s="507"/>
      <c r="D7" s="507"/>
      <c r="E7" s="507"/>
      <c r="F7" s="507"/>
      <c r="G7" s="507"/>
      <c r="H7" s="508"/>
    </row>
    <row r="8" spans="2:8" s="113" customFormat="1" ht="3.75" customHeight="1" thickBot="1" x14ac:dyDescent="0.3">
      <c r="B8" s="111"/>
      <c r="C8" s="111"/>
      <c r="D8" s="112"/>
      <c r="E8" s="112"/>
      <c r="F8" s="111"/>
      <c r="G8" s="111"/>
    </row>
    <row r="9" spans="2:8" ht="32.25" customHeight="1" thickBot="1" x14ac:dyDescent="0.3">
      <c r="B9" s="544" t="s">
        <v>577</v>
      </c>
      <c r="C9" s="542"/>
      <c r="D9" s="545" t="s">
        <v>578</v>
      </c>
      <c r="E9" s="546"/>
      <c r="F9" s="547" t="s">
        <v>491</v>
      </c>
      <c r="G9" s="548"/>
      <c r="H9" s="549"/>
    </row>
    <row r="10" spans="2:8" s="113" customFormat="1" ht="3.75" customHeight="1" thickBot="1" x14ac:dyDescent="0.3">
      <c r="B10" s="111"/>
      <c r="C10" s="111"/>
      <c r="D10" s="112"/>
      <c r="E10" s="112"/>
      <c r="F10" s="111"/>
      <c r="G10" s="111"/>
    </row>
    <row r="11" spans="2:8" ht="57" customHeight="1" x14ac:dyDescent="0.25">
      <c r="B11" s="114">
        <v>1</v>
      </c>
      <c r="C11" s="120" t="s">
        <v>579</v>
      </c>
      <c r="D11" s="517" t="s">
        <v>580</v>
      </c>
      <c r="E11" s="517"/>
      <c r="F11" s="518" t="s">
        <v>591</v>
      </c>
      <c r="G11" s="518"/>
      <c r="H11" s="519"/>
    </row>
    <row r="12" spans="2:8" ht="79.5" customHeight="1" x14ac:dyDescent="0.25">
      <c r="B12" s="115">
        <v>2</v>
      </c>
      <c r="C12" s="121" t="s">
        <v>496</v>
      </c>
      <c r="D12" s="526" t="s">
        <v>581</v>
      </c>
      <c r="E12" s="527"/>
      <c r="F12" s="530" t="s">
        <v>592</v>
      </c>
      <c r="G12" s="531"/>
      <c r="H12" s="532"/>
    </row>
    <row r="13" spans="2:8" ht="48" customHeight="1" x14ac:dyDescent="0.25">
      <c r="B13" s="115">
        <v>3</v>
      </c>
      <c r="C13" s="121" t="s">
        <v>497</v>
      </c>
      <c r="D13" s="526" t="s">
        <v>582</v>
      </c>
      <c r="E13" s="527"/>
      <c r="F13" s="524" t="s">
        <v>593</v>
      </c>
      <c r="G13" s="524"/>
      <c r="H13" s="503"/>
    </row>
    <row r="14" spans="2:8" ht="48" customHeight="1" x14ac:dyDescent="0.25">
      <c r="B14" s="115">
        <v>4</v>
      </c>
      <c r="C14" s="121" t="s">
        <v>583</v>
      </c>
      <c r="D14" s="526" t="s">
        <v>584</v>
      </c>
      <c r="E14" s="527"/>
      <c r="F14" s="524" t="s">
        <v>594</v>
      </c>
      <c r="G14" s="524"/>
      <c r="H14" s="503"/>
    </row>
    <row r="15" spans="2:8" ht="45.75" customHeight="1" x14ac:dyDescent="0.25">
      <c r="B15" s="115">
        <v>5</v>
      </c>
      <c r="C15" s="121" t="s">
        <v>585</v>
      </c>
      <c r="D15" s="526" t="s">
        <v>586</v>
      </c>
      <c r="E15" s="527"/>
      <c r="F15" s="524" t="s">
        <v>595</v>
      </c>
      <c r="G15" s="524"/>
      <c r="H15" s="503"/>
    </row>
    <row r="16" spans="2:8" ht="131.25" customHeight="1" thickBot="1" x14ac:dyDescent="0.3">
      <c r="B16" s="116">
        <v>6</v>
      </c>
      <c r="C16" s="122" t="s">
        <v>587</v>
      </c>
      <c r="D16" s="528" t="s">
        <v>588</v>
      </c>
      <c r="E16" s="529"/>
      <c r="F16" s="525" t="s">
        <v>596</v>
      </c>
      <c r="G16" s="525"/>
      <c r="H16" s="505"/>
    </row>
  </sheetData>
  <sheetProtection selectLockedCells="1"/>
  <mergeCells count="21">
    <mergeCell ref="D16:E16"/>
    <mergeCell ref="F16:H16"/>
    <mergeCell ref="D13:E13"/>
    <mergeCell ref="F13:H13"/>
    <mergeCell ref="D14:E14"/>
    <mergeCell ref="F14:H14"/>
    <mergeCell ref="D15:E15"/>
    <mergeCell ref="F15:H15"/>
    <mergeCell ref="D12:E12"/>
    <mergeCell ref="F12:H12"/>
    <mergeCell ref="B2:C4"/>
    <mergeCell ref="D2:F2"/>
    <mergeCell ref="H2:H4"/>
    <mergeCell ref="D3:F3"/>
    <mergeCell ref="D4:F4"/>
    <mergeCell ref="B7:H7"/>
    <mergeCell ref="B9:C9"/>
    <mergeCell ref="D9:E9"/>
    <mergeCell ref="F9:H9"/>
    <mergeCell ref="D11:E11"/>
    <mergeCell ref="F11:H11"/>
  </mergeCells>
  <pageMargins left="0.7" right="0.7" top="0.75" bottom="0.75" header="0.3" footer="0.3"/>
  <pageSetup paperSize="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3"/>
  <dimension ref="A2:O236"/>
  <sheetViews>
    <sheetView topLeftCell="A22" workbookViewId="0">
      <selection activeCell="D63" sqref="D63"/>
    </sheetView>
  </sheetViews>
  <sheetFormatPr baseColWidth="10" defaultColWidth="11.42578125" defaultRowHeight="15" x14ac:dyDescent="0.25"/>
  <cols>
    <col min="1" max="1" width="28.42578125" style="10" customWidth="1"/>
    <col min="2" max="2" width="70.42578125" style="26" bestFit="1" customWidth="1"/>
    <col min="3" max="3" width="10.7109375" style="13" customWidth="1"/>
    <col min="4" max="5" width="18.5703125" style="13" customWidth="1"/>
    <col min="6" max="8" width="21.85546875" style="13" bestFit="1" customWidth="1"/>
    <col min="9" max="12" width="17.140625" style="13" customWidth="1"/>
    <col min="13" max="13" width="17.140625" style="13" bestFit="1" customWidth="1"/>
    <col min="14" max="14" width="11.42578125" style="13"/>
    <col min="15" max="15" width="58.85546875" style="13" bestFit="1" customWidth="1"/>
    <col min="16" max="16384" width="11.42578125" style="13"/>
  </cols>
  <sheetData>
    <row r="2" spans="1:5" x14ac:dyDescent="0.25">
      <c r="A2" s="10" t="s">
        <v>117</v>
      </c>
      <c r="B2" s="62" t="s">
        <v>118</v>
      </c>
      <c r="C2" s="12" t="s">
        <v>266</v>
      </c>
      <c r="D2" s="12"/>
      <c r="E2" s="62" t="s">
        <v>48</v>
      </c>
    </row>
    <row r="3" spans="1:5" s="17" customFormat="1" x14ac:dyDescent="0.25">
      <c r="A3" s="14"/>
      <c r="B3" s="15" t="s">
        <v>149</v>
      </c>
      <c r="C3" s="16" t="s">
        <v>150</v>
      </c>
      <c r="D3" s="16"/>
      <c r="E3" s="15" t="s">
        <v>45</v>
      </c>
    </row>
    <row r="4" spans="1:5" x14ac:dyDescent="0.25">
      <c r="B4" s="15" t="s">
        <v>11</v>
      </c>
      <c r="C4" s="18" t="s">
        <v>677</v>
      </c>
      <c r="D4" s="63"/>
      <c r="E4" s="18" t="s">
        <v>282</v>
      </c>
    </row>
    <row r="5" spans="1:5" x14ac:dyDescent="0.25">
      <c r="B5" s="15" t="s">
        <v>12</v>
      </c>
      <c r="C5" s="18" t="s">
        <v>679</v>
      </c>
      <c r="D5" s="63"/>
      <c r="E5" s="18" t="s">
        <v>283</v>
      </c>
    </row>
    <row r="6" spans="1:5" x14ac:dyDescent="0.25">
      <c r="B6" s="15" t="s">
        <v>13</v>
      </c>
      <c r="C6" s="18" t="s">
        <v>9</v>
      </c>
      <c r="D6" s="18"/>
      <c r="E6" s="18" t="s">
        <v>41</v>
      </c>
    </row>
    <row r="7" spans="1:5" x14ac:dyDescent="0.25">
      <c r="B7" s="15" t="s">
        <v>14</v>
      </c>
      <c r="C7" s="18" t="s">
        <v>10</v>
      </c>
      <c r="D7" s="18"/>
      <c r="E7" s="18" t="s">
        <v>42</v>
      </c>
    </row>
    <row r="8" spans="1:5" x14ac:dyDescent="0.25">
      <c r="B8" s="15" t="s">
        <v>15</v>
      </c>
      <c r="C8" s="18" t="s">
        <v>676</v>
      </c>
      <c r="D8" s="18"/>
      <c r="E8" s="18" t="s">
        <v>284</v>
      </c>
    </row>
    <row r="9" spans="1:5" x14ac:dyDescent="0.25">
      <c r="B9" s="15" t="s">
        <v>16</v>
      </c>
      <c r="C9" s="18" t="s">
        <v>33</v>
      </c>
      <c r="D9" s="18"/>
      <c r="E9" s="18" t="s">
        <v>285</v>
      </c>
    </row>
    <row r="10" spans="1:5" x14ac:dyDescent="0.25">
      <c r="B10" s="15" t="s">
        <v>17</v>
      </c>
      <c r="C10" s="18" t="s">
        <v>34</v>
      </c>
      <c r="D10" s="18"/>
      <c r="E10" s="18" t="s">
        <v>286</v>
      </c>
    </row>
    <row r="11" spans="1:5" x14ac:dyDescent="0.25">
      <c r="B11" s="15" t="s">
        <v>18</v>
      </c>
      <c r="C11" s="18" t="s">
        <v>35</v>
      </c>
      <c r="D11" s="18"/>
      <c r="E11" s="18" t="s">
        <v>287</v>
      </c>
    </row>
    <row r="12" spans="1:5" x14ac:dyDescent="0.25">
      <c r="B12" s="15" t="s">
        <v>19</v>
      </c>
      <c r="C12" s="18" t="s">
        <v>36</v>
      </c>
      <c r="D12" s="18"/>
      <c r="E12" s="18" t="s">
        <v>288</v>
      </c>
    </row>
    <row r="13" spans="1:5" x14ac:dyDescent="0.25">
      <c r="B13" s="15" t="s">
        <v>20</v>
      </c>
      <c r="C13" s="18" t="s">
        <v>37</v>
      </c>
      <c r="D13" s="18"/>
      <c r="E13" s="18" t="s">
        <v>289</v>
      </c>
    </row>
    <row r="14" spans="1:5" x14ac:dyDescent="0.25">
      <c r="B14" s="15" t="s">
        <v>21</v>
      </c>
      <c r="C14" s="18" t="s">
        <v>38</v>
      </c>
      <c r="D14" s="18"/>
      <c r="E14" s="18" t="s">
        <v>290</v>
      </c>
    </row>
    <row r="15" spans="1:5" x14ac:dyDescent="0.25">
      <c r="B15" s="15" t="s">
        <v>22</v>
      </c>
      <c r="C15" s="18" t="s">
        <v>418</v>
      </c>
      <c r="D15" s="18"/>
      <c r="E15" s="18" t="s">
        <v>291</v>
      </c>
    </row>
    <row r="16" spans="1:5" x14ac:dyDescent="0.25">
      <c r="B16" s="15" t="s">
        <v>23</v>
      </c>
      <c r="C16" s="18" t="s">
        <v>419</v>
      </c>
      <c r="D16" s="18"/>
      <c r="E16" s="18" t="s">
        <v>292</v>
      </c>
    </row>
    <row r="17" spans="2:5" x14ac:dyDescent="0.25">
      <c r="B17" s="15" t="s">
        <v>24</v>
      </c>
      <c r="C17" s="18" t="s">
        <v>420</v>
      </c>
      <c r="D17" s="18"/>
      <c r="E17" s="18" t="s">
        <v>293</v>
      </c>
    </row>
    <row r="18" spans="2:5" x14ac:dyDescent="0.25">
      <c r="B18" s="15" t="s">
        <v>25</v>
      </c>
      <c r="C18" s="18" t="s">
        <v>39</v>
      </c>
      <c r="D18" s="18"/>
      <c r="E18" s="18" t="s">
        <v>294</v>
      </c>
    </row>
    <row r="19" spans="2:5" x14ac:dyDescent="0.25">
      <c r="B19" s="15" t="s">
        <v>26</v>
      </c>
      <c r="C19" s="18" t="s">
        <v>421</v>
      </c>
      <c r="D19" s="18"/>
      <c r="E19" s="18" t="s">
        <v>392</v>
      </c>
    </row>
    <row r="20" spans="2:5" x14ac:dyDescent="0.25">
      <c r="B20" s="15" t="s">
        <v>27</v>
      </c>
      <c r="C20" s="18" t="s">
        <v>422</v>
      </c>
      <c r="D20" s="18"/>
      <c r="E20" s="18" t="s">
        <v>43</v>
      </c>
    </row>
    <row r="21" spans="2:5" x14ac:dyDescent="0.25">
      <c r="B21" s="15" t="s">
        <v>28</v>
      </c>
      <c r="C21" s="18" t="s">
        <v>423</v>
      </c>
      <c r="D21" s="18"/>
      <c r="E21" s="18" t="s">
        <v>295</v>
      </c>
    </row>
    <row r="22" spans="2:5" x14ac:dyDescent="0.25">
      <c r="B22" s="15" t="s">
        <v>29</v>
      </c>
      <c r="C22" s="18" t="s">
        <v>424</v>
      </c>
      <c r="D22" s="18"/>
      <c r="E22" s="18" t="s">
        <v>296</v>
      </c>
    </row>
    <row r="23" spans="2:5" x14ac:dyDescent="0.25">
      <c r="B23" s="15" t="s">
        <v>30</v>
      </c>
      <c r="C23" s="18" t="s">
        <v>40</v>
      </c>
      <c r="D23" s="18"/>
      <c r="E23" s="18" t="s">
        <v>297</v>
      </c>
    </row>
    <row r="24" spans="2:5" x14ac:dyDescent="0.25">
      <c r="B24" s="15" t="s">
        <v>31</v>
      </c>
      <c r="C24" s="18" t="s">
        <v>429</v>
      </c>
      <c r="D24" s="63"/>
      <c r="E24" s="18" t="s">
        <v>298</v>
      </c>
    </row>
    <row r="25" spans="2:5" x14ac:dyDescent="0.25">
      <c r="B25" s="15" t="s">
        <v>32</v>
      </c>
      <c r="C25" s="18" t="s">
        <v>678</v>
      </c>
      <c r="D25" s="18"/>
      <c r="E25" s="18" t="s">
        <v>299</v>
      </c>
    </row>
    <row r="27" spans="2:5" x14ac:dyDescent="0.25">
      <c r="B27" s="11" t="s">
        <v>393</v>
      </c>
    </row>
    <row r="28" spans="2:5" x14ac:dyDescent="0.25">
      <c r="B28" s="11" t="s">
        <v>393</v>
      </c>
    </row>
    <row r="29" spans="2:5" x14ac:dyDescent="0.25">
      <c r="B29" s="11" t="s">
        <v>393</v>
      </c>
    </row>
    <row r="30" spans="2:5" x14ac:dyDescent="0.25">
      <c r="B30" s="11" t="s">
        <v>393</v>
      </c>
    </row>
    <row r="31" spans="2:5" x14ac:dyDescent="0.25">
      <c r="B31" s="11" t="s">
        <v>393</v>
      </c>
    </row>
    <row r="32" spans="2:5" x14ac:dyDescent="0.25">
      <c r="B32" s="11" t="s">
        <v>393</v>
      </c>
    </row>
    <row r="33" spans="2:2" x14ac:dyDescent="0.25">
      <c r="B33" s="11" t="s">
        <v>393</v>
      </c>
    </row>
    <row r="34" spans="2:2" x14ac:dyDescent="0.25">
      <c r="B34" s="11" t="s">
        <v>393</v>
      </c>
    </row>
    <row r="35" spans="2:2" x14ac:dyDescent="0.25">
      <c r="B35" s="11" t="s">
        <v>393</v>
      </c>
    </row>
    <row r="36" spans="2:2" x14ac:dyDescent="0.25">
      <c r="B36" s="11" t="s">
        <v>393</v>
      </c>
    </row>
    <row r="37" spans="2:2" x14ac:dyDescent="0.25">
      <c r="B37" s="11" t="s">
        <v>393</v>
      </c>
    </row>
    <row r="38" spans="2:2" x14ac:dyDescent="0.25">
      <c r="B38" s="11" t="s">
        <v>393</v>
      </c>
    </row>
    <row r="39" spans="2:2" x14ac:dyDescent="0.25">
      <c r="B39" s="11" t="s">
        <v>393</v>
      </c>
    </row>
    <row r="40" spans="2:2" x14ac:dyDescent="0.25">
      <c r="B40" s="11" t="s">
        <v>393</v>
      </c>
    </row>
    <row r="41" spans="2:2" x14ac:dyDescent="0.25">
      <c r="B41" s="11" t="s">
        <v>393</v>
      </c>
    </row>
    <row r="42" spans="2:2" x14ac:dyDescent="0.25">
      <c r="B42" s="11" t="s">
        <v>393</v>
      </c>
    </row>
    <row r="43" spans="2:2" x14ac:dyDescent="0.25">
      <c r="B43" s="11" t="s">
        <v>393</v>
      </c>
    </row>
    <row r="44" spans="2:2" x14ac:dyDescent="0.25">
      <c r="B44" s="11" t="s">
        <v>393</v>
      </c>
    </row>
    <row r="45" spans="2:2" x14ac:dyDescent="0.25">
      <c r="B45" s="11" t="s">
        <v>393</v>
      </c>
    </row>
    <row r="46" spans="2:2" x14ac:dyDescent="0.25">
      <c r="B46" s="11" t="s">
        <v>393</v>
      </c>
    </row>
    <row r="47" spans="2:2" x14ac:dyDescent="0.25">
      <c r="B47" s="11" t="s">
        <v>393</v>
      </c>
    </row>
    <row r="48" spans="2:2" x14ac:dyDescent="0.25">
      <c r="B48" s="11" t="s">
        <v>393</v>
      </c>
    </row>
    <row r="49" spans="1:2" x14ac:dyDescent="0.25">
      <c r="B49" s="11" t="s">
        <v>393</v>
      </c>
    </row>
    <row r="50" spans="1:2" x14ac:dyDescent="0.25">
      <c r="B50" s="19"/>
    </row>
    <row r="51" spans="1:2" ht="30" x14ac:dyDescent="0.25">
      <c r="A51" s="10" t="s">
        <v>3</v>
      </c>
      <c r="B51" s="15" t="s">
        <v>8</v>
      </c>
    </row>
    <row r="52" spans="1:2" x14ac:dyDescent="0.25">
      <c r="B52" s="15" t="s">
        <v>318</v>
      </c>
    </row>
    <row r="53" spans="1:2" x14ac:dyDescent="0.25">
      <c r="B53" s="15" t="s">
        <v>319</v>
      </c>
    </row>
    <row r="54" spans="1:2" x14ac:dyDescent="0.25">
      <c r="B54" s="19"/>
    </row>
    <row r="55" spans="1:2" x14ac:dyDescent="0.25">
      <c r="B55" s="15" t="s">
        <v>320</v>
      </c>
    </row>
    <row r="56" spans="1:2" x14ac:dyDescent="0.25">
      <c r="B56" s="15" t="s">
        <v>119</v>
      </c>
    </row>
    <row r="57" spans="1:2" x14ac:dyDescent="0.25">
      <c r="B57" s="15" t="s">
        <v>120</v>
      </c>
    </row>
    <row r="58" spans="1:2" x14ac:dyDescent="0.25">
      <c r="B58" s="15" t="s">
        <v>121</v>
      </c>
    </row>
    <row r="59" spans="1:2" x14ac:dyDescent="0.25">
      <c r="B59" s="15" t="s">
        <v>122</v>
      </c>
    </row>
    <row r="60" spans="1:2" x14ac:dyDescent="0.25">
      <c r="B60" s="15" t="s">
        <v>123</v>
      </c>
    </row>
    <row r="61" spans="1:2" x14ac:dyDescent="0.25">
      <c r="B61" s="15" t="s">
        <v>124</v>
      </c>
    </row>
    <row r="62" spans="1:2" x14ac:dyDescent="0.25">
      <c r="B62" s="15" t="s">
        <v>125</v>
      </c>
    </row>
    <row r="63" spans="1:2" x14ac:dyDescent="0.25">
      <c r="B63" s="19"/>
    </row>
    <row r="64" spans="1:2" x14ac:dyDescent="0.25">
      <c r="B64" s="15" t="s">
        <v>49</v>
      </c>
    </row>
    <row r="65" spans="2:8" x14ac:dyDescent="0.25">
      <c r="B65" s="15" t="s">
        <v>347</v>
      </c>
      <c r="D65" s="20" t="s">
        <v>331</v>
      </c>
      <c r="E65" s="20" t="s">
        <v>334</v>
      </c>
      <c r="F65" s="21" t="s">
        <v>329</v>
      </c>
      <c r="G65" s="22" t="s">
        <v>341</v>
      </c>
      <c r="H65" s="22" t="s">
        <v>55</v>
      </c>
    </row>
    <row r="66" spans="2:8" ht="22.5" x14ac:dyDescent="0.25">
      <c r="B66" s="15" t="s">
        <v>348</v>
      </c>
      <c r="D66" s="20" t="s">
        <v>332</v>
      </c>
      <c r="E66" s="20" t="s">
        <v>335</v>
      </c>
      <c r="F66" s="21" t="s">
        <v>56</v>
      </c>
      <c r="G66" s="22" t="s">
        <v>57</v>
      </c>
      <c r="H66" s="23" t="s">
        <v>342</v>
      </c>
    </row>
    <row r="67" spans="2:8" ht="22.5" x14ac:dyDescent="0.25">
      <c r="B67" s="15" t="s">
        <v>349</v>
      </c>
      <c r="D67" s="20" t="s">
        <v>333</v>
      </c>
      <c r="E67" s="21" t="s">
        <v>56</v>
      </c>
      <c r="F67" s="22" t="s">
        <v>338</v>
      </c>
      <c r="G67" s="23" t="s">
        <v>344</v>
      </c>
      <c r="H67" s="23" t="s">
        <v>340</v>
      </c>
    </row>
    <row r="68" spans="2:8" ht="22.5" x14ac:dyDescent="0.25">
      <c r="B68" s="15" t="s">
        <v>350</v>
      </c>
      <c r="D68" s="21" t="s">
        <v>54</v>
      </c>
      <c r="E68" s="22" t="s">
        <v>336</v>
      </c>
      <c r="F68" s="22" t="s">
        <v>339</v>
      </c>
      <c r="G68" s="23" t="s">
        <v>343</v>
      </c>
      <c r="H68" s="23" t="s">
        <v>345</v>
      </c>
    </row>
    <row r="69" spans="2:8" ht="22.5" x14ac:dyDescent="0.25">
      <c r="B69" s="15" t="s">
        <v>352</v>
      </c>
      <c r="D69" s="22" t="s">
        <v>330</v>
      </c>
      <c r="E69" s="22" t="s">
        <v>337</v>
      </c>
      <c r="F69" s="23" t="s">
        <v>340</v>
      </c>
      <c r="G69" s="23" t="s">
        <v>345</v>
      </c>
      <c r="H69" s="23" t="s">
        <v>346</v>
      </c>
    </row>
    <row r="71" spans="2:8" x14ac:dyDescent="0.25">
      <c r="B71" s="15" t="s">
        <v>50</v>
      </c>
    </row>
    <row r="72" spans="2:8" x14ac:dyDescent="0.25">
      <c r="B72" s="24" t="s">
        <v>351</v>
      </c>
    </row>
    <row r="73" spans="2:8" x14ac:dyDescent="0.25">
      <c r="B73" s="15" t="s">
        <v>52</v>
      </c>
    </row>
    <row r="74" spans="2:8" x14ac:dyDescent="0.25">
      <c r="B74" s="15" t="s">
        <v>53</v>
      </c>
    </row>
    <row r="75" spans="2:8" x14ac:dyDescent="0.25">
      <c r="B75" s="15" t="s">
        <v>353</v>
      </c>
    </row>
    <row r="76" spans="2:8" x14ac:dyDescent="0.25">
      <c r="B76" s="15" t="s">
        <v>354</v>
      </c>
    </row>
    <row r="77" spans="2:8" x14ac:dyDescent="0.25">
      <c r="B77" s="19"/>
    </row>
    <row r="78" spans="2:8" x14ac:dyDescent="0.25">
      <c r="B78" s="15" t="s">
        <v>128</v>
      </c>
      <c r="D78" s="15" t="s">
        <v>483</v>
      </c>
    </row>
    <row r="79" spans="2:8" x14ac:dyDescent="0.25">
      <c r="B79" s="15" t="s">
        <v>129</v>
      </c>
      <c r="D79" s="15" t="s">
        <v>485</v>
      </c>
    </row>
    <row r="80" spans="2:8" x14ac:dyDescent="0.25">
      <c r="B80" s="15" t="s">
        <v>130</v>
      </c>
      <c r="D80" s="15" t="s">
        <v>486</v>
      </c>
    </row>
    <row r="81" spans="1:15" x14ac:dyDescent="0.25">
      <c r="B81" s="19"/>
    </row>
    <row r="82" spans="1:15" x14ac:dyDescent="0.25">
      <c r="B82" s="15" t="s">
        <v>134</v>
      </c>
    </row>
    <row r="83" spans="1:15" x14ac:dyDescent="0.25">
      <c r="B83" s="15" t="s">
        <v>137</v>
      </c>
    </row>
    <row r="84" spans="1:15" x14ac:dyDescent="0.25">
      <c r="B84" s="15" t="s">
        <v>138</v>
      </c>
    </row>
    <row r="85" spans="1:15" x14ac:dyDescent="0.25">
      <c r="B85" s="15" t="s">
        <v>432</v>
      </c>
    </row>
    <row r="86" spans="1:15" x14ac:dyDescent="0.25">
      <c r="B86" s="15" t="s">
        <v>139</v>
      </c>
    </row>
    <row r="87" spans="1:15" x14ac:dyDescent="0.25">
      <c r="B87" s="15" t="s">
        <v>140</v>
      </c>
    </row>
    <row r="88" spans="1:15" x14ac:dyDescent="0.25">
      <c r="B88" s="15" t="s">
        <v>141</v>
      </c>
    </row>
    <row r="89" spans="1:15" x14ac:dyDescent="0.25">
      <c r="B89" s="19"/>
    </row>
    <row r="90" spans="1:15" x14ac:dyDescent="0.25">
      <c r="B90" s="15" t="s">
        <v>135</v>
      </c>
    </row>
    <row r="91" spans="1:15" x14ac:dyDescent="0.25">
      <c r="B91" s="15" t="s">
        <v>143</v>
      </c>
    </row>
    <row r="92" spans="1:15" x14ac:dyDescent="0.25">
      <c r="B92" s="15" t="s">
        <v>144</v>
      </c>
    </row>
    <row r="93" spans="1:15" x14ac:dyDescent="0.25">
      <c r="B93" s="15" t="s">
        <v>145</v>
      </c>
    </row>
    <row r="94" spans="1:15" x14ac:dyDescent="0.25">
      <c r="B94" s="15" t="s">
        <v>146</v>
      </c>
    </row>
    <row r="95" spans="1:15" x14ac:dyDescent="0.25">
      <c r="B95" s="19"/>
    </row>
    <row r="96" spans="1:15" ht="30" x14ac:dyDescent="0.25">
      <c r="A96" s="10" t="s">
        <v>4</v>
      </c>
      <c r="B96" s="15" t="s">
        <v>265</v>
      </c>
      <c r="O96" s="11" t="s">
        <v>60</v>
      </c>
    </row>
    <row r="97" spans="2:15" x14ac:dyDescent="0.25">
      <c r="B97" s="15" t="s">
        <v>263</v>
      </c>
      <c r="O97" s="15" t="s">
        <v>394</v>
      </c>
    </row>
    <row r="98" spans="2:15" x14ac:dyDescent="0.25">
      <c r="B98" s="15" t="s">
        <v>264</v>
      </c>
      <c r="O98" s="15" t="s">
        <v>395</v>
      </c>
    </row>
    <row r="99" spans="2:15" x14ac:dyDescent="0.25">
      <c r="B99" s="15"/>
      <c r="D99" s="25"/>
      <c r="E99" s="25"/>
      <c r="F99" s="25"/>
      <c r="G99" s="25"/>
      <c r="H99" s="25"/>
      <c r="I99" s="25"/>
      <c r="J99" s="25"/>
      <c r="O99" s="15" t="s">
        <v>396</v>
      </c>
    </row>
    <row r="100" spans="2:15" x14ac:dyDescent="0.25">
      <c r="D100" s="25"/>
      <c r="E100" s="25"/>
      <c r="F100" s="25"/>
      <c r="G100" s="25"/>
      <c r="H100" s="25"/>
      <c r="I100" s="25"/>
      <c r="J100" s="25"/>
      <c r="O100" s="15" t="s">
        <v>397</v>
      </c>
    </row>
    <row r="101" spans="2:15" x14ac:dyDescent="0.25">
      <c r="B101" s="15" t="s">
        <v>49</v>
      </c>
      <c r="D101" s="25"/>
      <c r="E101" s="25"/>
      <c r="F101" s="25"/>
      <c r="G101" s="25"/>
      <c r="H101" s="25"/>
      <c r="I101" s="25"/>
      <c r="J101" s="25"/>
      <c r="O101" s="15" t="s">
        <v>398</v>
      </c>
    </row>
    <row r="102" spans="2:15" x14ac:dyDescent="0.25">
      <c r="B102" s="15" t="s">
        <v>258</v>
      </c>
      <c r="D102" s="27"/>
      <c r="E102" s="27"/>
      <c r="F102" s="27"/>
      <c r="G102" s="27"/>
      <c r="H102" s="27"/>
      <c r="I102" s="28"/>
      <c r="J102" s="25"/>
      <c r="O102" s="15" t="s">
        <v>399</v>
      </c>
    </row>
    <row r="103" spans="2:15" x14ac:dyDescent="0.25">
      <c r="B103" s="15" t="s">
        <v>259</v>
      </c>
      <c r="D103" s="27"/>
      <c r="E103" s="27"/>
      <c r="F103" s="27"/>
      <c r="G103" s="27"/>
      <c r="H103" s="27"/>
      <c r="I103" s="28"/>
      <c r="J103" s="25"/>
      <c r="O103" s="15" t="s">
        <v>400</v>
      </c>
    </row>
    <row r="104" spans="2:15" ht="14.25" customHeight="1" x14ac:dyDescent="0.25">
      <c r="B104" s="15" t="s">
        <v>260</v>
      </c>
      <c r="D104" s="27"/>
      <c r="E104" s="27"/>
      <c r="F104" s="27"/>
      <c r="G104" s="27"/>
      <c r="H104" s="27"/>
      <c r="I104" s="28"/>
      <c r="J104" s="25"/>
      <c r="O104" s="15" t="s">
        <v>401</v>
      </c>
    </row>
    <row r="105" spans="2:15" ht="14.25" customHeight="1" x14ac:dyDescent="0.25">
      <c r="B105" s="15" t="s">
        <v>261</v>
      </c>
      <c r="D105" s="27"/>
      <c r="E105" s="27"/>
      <c r="F105" s="27"/>
      <c r="G105" s="27"/>
      <c r="H105" s="27"/>
      <c r="I105" s="28"/>
      <c r="J105" s="25"/>
      <c r="O105" s="15" t="s">
        <v>402</v>
      </c>
    </row>
    <row r="106" spans="2:15" ht="14.25" customHeight="1" x14ac:dyDescent="0.25">
      <c r="B106" s="15" t="s">
        <v>262</v>
      </c>
      <c r="D106" s="27"/>
      <c r="E106" s="27"/>
      <c r="F106" s="27"/>
      <c r="G106" s="27"/>
      <c r="H106" s="27"/>
      <c r="I106" s="28"/>
      <c r="J106" s="25"/>
      <c r="O106" s="15" t="s">
        <v>403</v>
      </c>
    </row>
    <row r="107" spans="2:15" x14ac:dyDescent="0.25">
      <c r="D107" s="25"/>
      <c r="E107" s="25"/>
      <c r="F107" s="25"/>
      <c r="G107" s="25"/>
      <c r="H107" s="25"/>
      <c r="I107" s="25"/>
      <c r="J107" s="25"/>
      <c r="O107" s="15" t="s">
        <v>404</v>
      </c>
    </row>
    <row r="108" spans="2:15" x14ac:dyDescent="0.25">
      <c r="B108" s="15" t="s">
        <v>267</v>
      </c>
      <c r="D108" s="25"/>
      <c r="E108" s="25"/>
      <c r="F108" s="25"/>
      <c r="G108" s="25"/>
      <c r="H108" s="25"/>
      <c r="I108" s="25"/>
      <c r="J108" s="25"/>
      <c r="O108" s="15" t="s">
        <v>405</v>
      </c>
    </row>
    <row r="109" spans="2:15" x14ac:dyDescent="0.25">
      <c r="B109" s="15" t="s">
        <v>472</v>
      </c>
      <c r="D109" s="25"/>
      <c r="E109" s="25"/>
      <c r="F109" s="25"/>
      <c r="G109" s="25"/>
      <c r="H109" s="25"/>
      <c r="I109" s="25"/>
      <c r="J109" s="25"/>
      <c r="O109" s="15" t="s">
        <v>406</v>
      </c>
    </row>
    <row r="110" spans="2:15" x14ac:dyDescent="0.25">
      <c r="B110" s="15" t="s">
        <v>274</v>
      </c>
      <c r="D110" s="25"/>
      <c r="E110" s="25"/>
      <c r="F110" s="25"/>
      <c r="G110" s="25"/>
      <c r="H110" s="25"/>
      <c r="I110" s="25"/>
      <c r="J110" s="25"/>
      <c r="O110" s="15" t="s">
        <v>407</v>
      </c>
    </row>
    <row r="111" spans="2:15" x14ac:dyDescent="0.25">
      <c r="B111" s="15" t="s">
        <v>473</v>
      </c>
      <c r="D111" s="25"/>
      <c r="E111" s="25"/>
      <c r="F111" s="25"/>
      <c r="G111" s="25"/>
      <c r="H111" s="25"/>
      <c r="I111" s="25"/>
      <c r="J111" s="25"/>
      <c r="O111" s="15" t="s">
        <v>408</v>
      </c>
    </row>
    <row r="112" spans="2:15" x14ac:dyDescent="0.25">
      <c r="B112" s="15" t="s">
        <v>474</v>
      </c>
      <c r="D112" s="25"/>
      <c r="E112" s="25"/>
      <c r="F112" s="25"/>
      <c r="G112" s="25"/>
      <c r="H112" s="25"/>
      <c r="I112" s="25"/>
      <c r="J112" s="25"/>
      <c r="O112" s="15" t="s">
        <v>409</v>
      </c>
    </row>
    <row r="113" spans="2:15" x14ac:dyDescent="0.25">
      <c r="D113" s="25"/>
      <c r="E113" s="25"/>
      <c r="F113" s="25"/>
      <c r="G113" s="25"/>
      <c r="H113" s="25"/>
      <c r="I113" s="25"/>
      <c r="J113" s="25"/>
      <c r="O113" s="15" t="s">
        <v>410</v>
      </c>
    </row>
    <row r="114" spans="2:15" x14ac:dyDescent="0.25">
      <c r="B114" s="15" t="s">
        <v>268</v>
      </c>
      <c r="D114" s="25"/>
      <c r="E114" s="25"/>
      <c r="F114" s="25"/>
      <c r="G114" s="25"/>
      <c r="H114" s="25"/>
      <c r="I114" s="25"/>
      <c r="J114" s="25"/>
      <c r="O114" s="15" t="s">
        <v>411</v>
      </c>
    </row>
    <row r="115" spans="2:15" x14ac:dyDescent="0.25">
      <c r="B115" s="15" t="s">
        <v>271</v>
      </c>
      <c r="O115" s="15" t="s">
        <v>412</v>
      </c>
    </row>
    <row r="116" spans="2:15" x14ac:dyDescent="0.25">
      <c r="B116" s="15" t="s">
        <v>275</v>
      </c>
      <c r="O116" s="15" t="s">
        <v>413</v>
      </c>
    </row>
    <row r="117" spans="2:15" x14ac:dyDescent="0.25">
      <c r="B117" s="15" t="s">
        <v>278</v>
      </c>
      <c r="O117" s="19"/>
    </row>
    <row r="118" spans="2:15" x14ac:dyDescent="0.25">
      <c r="B118" s="15" t="s">
        <v>280</v>
      </c>
      <c r="O118" s="19"/>
    </row>
    <row r="119" spans="2:15" x14ac:dyDescent="0.25">
      <c r="O119" s="19"/>
    </row>
    <row r="120" spans="2:15" x14ac:dyDescent="0.25">
      <c r="B120" s="15" t="s">
        <v>269</v>
      </c>
      <c r="D120" s="15" t="s">
        <v>475</v>
      </c>
      <c r="E120" s="13" t="s">
        <v>480</v>
      </c>
      <c r="O120" s="29"/>
    </row>
    <row r="121" spans="2:15" x14ac:dyDescent="0.25">
      <c r="B121" s="15" t="s">
        <v>272</v>
      </c>
      <c r="D121" s="15" t="s">
        <v>476</v>
      </c>
      <c r="E121" s="15" t="s">
        <v>481</v>
      </c>
      <c r="O121" s="19"/>
    </row>
    <row r="122" spans="2:15" x14ac:dyDescent="0.25">
      <c r="B122" s="15" t="s">
        <v>276</v>
      </c>
      <c r="D122" s="15" t="s">
        <v>477</v>
      </c>
      <c r="E122" s="15" t="s">
        <v>277</v>
      </c>
      <c r="O122" s="29"/>
    </row>
    <row r="123" spans="2:15" x14ac:dyDescent="0.25">
      <c r="B123" s="15" t="s">
        <v>279</v>
      </c>
      <c r="D123" s="15" t="s">
        <v>478</v>
      </c>
      <c r="E123" s="15" t="s">
        <v>470</v>
      </c>
      <c r="O123" s="19"/>
    </row>
    <row r="124" spans="2:15" x14ac:dyDescent="0.25">
      <c r="B124" s="15" t="s">
        <v>281</v>
      </c>
      <c r="D124" s="15" t="s">
        <v>479</v>
      </c>
      <c r="E124" s="15" t="s">
        <v>482</v>
      </c>
      <c r="O124" s="29"/>
    </row>
    <row r="125" spans="2:15" x14ac:dyDescent="0.25">
      <c r="O125" s="19"/>
    </row>
    <row r="126" spans="2:15" x14ac:dyDescent="0.25">
      <c r="B126" s="15" t="s">
        <v>270</v>
      </c>
      <c r="D126" s="21" t="s">
        <v>358</v>
      </c>
      <c r="E126" s="21" t="s">
        <v>363</v>
      </c>
      <c r="F126" s="21" t="s">
        <v>367</v>
      </c>
      <c r="G126" s="21" t="s">
        <v>359</v>
      </c>
      <c r="H126" s="21" t="s">
        <v>370</v>
      </c>
      <c r="I126" s="21" t="s">
        <v>364</v>
      </c>
      <c r="J126" s="21" t="s">
        <v>360</v>
      </c>
      <c r="K126" s="21" t="s">
        <v>368</v>
      </c>
      <c r="L126" s="21" t="s">
        <v>372</v>
      </c>
      <c r="M126" s="21" t="s">
        <v>361</v>
      </c>
      <c r="O126" s="29"/>
    </row>
    <row r="127" spans="2:15" x14ac:dyDescent="0.25">
      <c r="B127" s="15" t="s">
        <v>273</v>
      </c>
      <c r="D127" s="21" t="s">
        <v>359</v>
      </c>
      <c r="E127" s="21" t="s">
        <v>364</v>
      </c>
      <c r="F127" s="21" t="s">
        <v>368</v>
      </c>
      <c r="G127" s="21" t="s">
        <v>361</v>
      </c>
      <c r="H127" s="21" t="s">
        <v>371</v>
      </c>
      <c r="I127" s="21" t="s">
        <v>365</v>
      </c>
      <c r="J127" s="21" t="s">
        <v>369</v>
      </c>
      <c r="K127" s="21" t="s">
        <v>366</v>
      </c>
      <c r="L127" s="20" t="s">
        <v>383</v>
      </c>
      <c r="M127" s="20" t="s">
        <v>374</v>
      </c>
      <c r="O127" s="29"/>
    </row>
    <row r="128" spans="2:15" x14ac:dyDescent="0.25">
      <c r="B128" s="15" t="s">
        <v>277</v>
      </c>
      <c r="D128" s="21" t="s">
        <v>360</v>
      </c>
      <c r="E128" s="21" t="s">
        <v>361</v>
      </c>
      <c r="F128" s="21" t="s">
        <v>362</v>
      </c>
      <c r="G128" s="21" t="s">
        <v>369</v>
      </c>
      <c r="H128" s="20" t="s">
        <v>376</v>
      </c>
      <c r="I128" s="20" t="s">
        <v>374</v>
      </c>
      <c r="J128" s="20" t="s">
        <v>381</v>
      </c>
      <c r="K128" s="20" t="s">
        <v>375</v>
      </c>
      <c r="L128" s="20" t="s">
        <v>384</v>
      </c>
      <c r="M128" s="20" t="s">
        <v>382</v>
      </c>
      <c r="O128" s="29"/>
    </row>
    <row r="129" spans="1:13" ht="22.5" x14ac:dyDescent="0.25">
      <c r="B129" s="15" t="s">
        <v>470</v>
      </c>
      <c r="D129" s="21" t="s">
        <v>361</v>
      </c>
      <c r="E129" s="21" t="s">
        <v>365</v>
      </c>
      <c r="F129" s="21" t="s">
        <v>366</v>
      </c>
      <c r="G129" s="20" t="s">
        <v>374</v>
      </c>
      <c r="H129" s="20" t="s">
        <v>377</v>
      </c>
      <c r="I129" s="20" t="s">
        <v>379</v>
      </c>
      <c r="J129" s="20" t="s">
        <v>382</v>
      </c>
      <c r="K129" s="20" t="s">
        <v>380</v>
      </c>
      <c r="L129" s="23" t="s">
        <v>385</v>
      </c>
      <c r="M129" s="23" t="s">
        <v>386</v>
      </c>
    </row>
    <row r="130" spans="1:13" ht="22.5" x14ac:dyDescent="0.25">
      <c r="B130" s="15" t="s">
        <v>471</v>
      </c>
      <c r="D130" s="21" t="s">
        <v>362</v>
      </c>
      <c r="E130" s="21" t="s">
        <v>366</v>
      </c>
      <c r="F130" s="20" t="s">
        <v>373</v>
      </c>
      <c r="G130" s="20" t="s">
        <v>375</v>
      </c>
      <c r="H130" s="20" t="s">
        <v>378</v>
      </c>
      <c r="I130" s="20" t="s">
        <v>380</v>
      </c>
      <c r="J130" s="23" t="s">
        <v>387</v>
      </c>
      <c r="K130" s="23" t="s">
        <v>388</v>
      </c>
      <c r="L130" s="23" t="s">
        <v>389</v>
      </c>
      <c r="M130" s="23" t="s">
        <v>390</v>
      </c>
    </row>
    <row r="132" spans="1:13" ht="45" x14ac:dyDescent="0.25">
      <c r="A132" s="10" t="s">
        <v>5</v>
      </c>
      <c r="B132" s="15" t="s">
        <v>61</v>
      </c>
    </row>
    <row r="133" spans="1:13" x14ac:dyDescent="0.25">
      <c r="B133" s="15" t="s">
        <v>62</v>
      </c>
    </row>
    <row r="134" spans="1:13" x14ac:dyDescent="0.25">
      <c r="B134" s="15" t="s">
        <v>63</v>
      </c>
    </row>
    <row r="136" spans="1:13" x14ac:dyDescent="0.25">
      <c r="B136" s="15" t="s">
        <v>8</v>
      </c>
      <c r="D136" s="15" t="s">
        <v>159</v>
      </c>
      <c r="E136" s="15" t="s">
        <v>160</v>
      </c>
      <c r="F136" s="18" t="s">
        <v>179</v>
      </c>
      <c r="G136" s="18" t="s">
        <v>180</v>
      </c>
      <c r="H136" s="18" t="s">
        <v>181</v>
      </c>
      <c r="I136" s="18" t="s">
        <v>182</v>
      </c>
      <c r="J136" s="30" t="s">
        <v>183</v>
      </c>
      <c r="K136" s="18" t="s">
        <v>469</v>
      </c>
    </row>
    <row r="137" spans="1:13" x14ac:dyDescent="0.25">
      <c r="B137" s="15" t="s">
        <v>67</v>
      </c>
      <c r="D137" s="15" t="s">
        <v>151</v>
      </c>
      <c r="E137" s="15" t="s">
        <v>161</v>
      </c>
      <c r="F137" s="31" t="s">
        <v>184</v>
      </c>
      <c r="G137" s="18" t="s">
        <v>193</v>
      </c>
      <c r="H137" s="30" t="s">
        <v>222</v>
      </c>
      <c r="I137" s="18" t="s">
        <v>229</v>
      </c>
      <c r="J137" s="30" t="s">
        <v>250</v>
      </c>
      <c r="K137" s="18" t="s">
        <v>456</v>
      </c>
    </row>
    <row r="138" spans="1:13" x14ac:dyDescent="0.25">
      <c r="B138" s="15" t="s">
        <v>68</v>
      </c>
      <c r="D138" s="15" t="s">
        <v>152</v>
      </c>
      <c r="E138" s="15" t="s">
        <v>162</v>
      </c>
      <c r="F138" s="30" t="s">
        <v>185</v>
      </c>
      <c r="G138" s="18" t="s">
        <v>194</v>
      </c>
      <c r="H138" s="30" t="s">
        <v>223</v>
      </c>
      <c r="I138" s="18" t="s">
        <v>230</v>
      </c>
      <c r="J138" s="30" t="s">
        <v>251</v>
      </c>
      <c r="K138" s="18" t="s">
        <v>457</v>
      </c>
    </row>
    <row r="139" spans="1:13" x14ac:dyDescent="0.25">
      <c r="B139" s="15" t="s">
        <v>69</v>
      </c>
      <c r="D139" s="15" t="s">
        <v>153</v>
      </c>
      <c r="E139" s="15" t="s">
        <v>163</v>
      </c>
      <c r="F139" s="30" t="s">
        <v>186</v>
      </c>
      <c r="G139" s="18" t="s">
        <v>195</v>
      </c>
      <c r="H139" s="30" t="s">
        <v>224</v>
      </c>
      <c r="I139" s="18" t="s">
        <v>231</v>
      </c>
      <c r="J139" s="30" t="s">
        <v>252</v>
      </c>
      <c r="K139" s="18" t="s">
        <v>458</v>
      </c>
    </row>
    <row r="140" spans="1:13" x14ac:dyDescent="0.25">
      <c r="B140" s="15" t="s">
        <v>70</v>
      </c>
      <c r="D140" s="15" t="s">
        <v>154</v>
      </c>
      <c r="E140" s="15" t="s">
        <v>164</v>
      </c>
      <c r="F140" s="30" t="s">
        <v>187</v>
      </c>
      <c r="G140" s="18" t="s">
        <v>196</v>
      </c>
      <c r="H140" s="30" t="s">
        <v>225</v>
      </c>
      <c r="I140" s="18" t="s">
        <v>232</v>
      </c>
      <c r="J140" s="30" t="s">
        <v>253</v>
      </c>
      <c r="K140" s="18" t="s">
        <v>459</v>
      </c>
    </row>
    <row r="141" spans="1:13" x14ac:dyDescent="0.25">
      <c r="B141" s="15" t="s">
        <v>71</v>
      </c>
      <c r="D141" s="15" t="s">
        <v>155</v>
      </c>
      <c r="E141" s="15" t="s">
        <v>165</v>
      </c>
      <c r="F141" s="30" t="s">
        <v>188</v>
      </c>
      <c r="G141" s="18" t="s">
        <v>197</v>
      </c>
      <c r="H141" s="30" t="s">
        <v>226</v>
      </c>
      <c r="I141" s="18" t="s">
        <v>233</v>
      </c>
      <c r="J141" s="30" t="s">
        <v>254</v>
      </c>
      <c r="K141" s="18" t="s">
        <v>460</v>
      </c>
    </row>
    <row r="142" spans="1:13" x14ac:dyDescent="0.25">
      <c r="B142" s="15" t="s">
        <v>256</v>
      </c>
      <c r="D142" s="15" t="s">
        <v>156</v>
      </c>
      <c r="E142" s="15" t="s">
        <v>166</v>
      </c>
      <c r="F142" s="30" t="s">
        <v>189</v>
      </c>
      <c r="G142" s="18" t="s">
        <v>198</v>
      </c>
      <c r="H142" s="30" t="s">
        <v>227</v>
      </c>
      <c r="I142" s="18" t="s">
        <v>234</v>
      </c>
      <c r="J142" s="30" t="s">
        <v>255</v>
      </c>
      <c r="K142" s="18" t="s">
        <v>461</v>
      </c>
    </row>
    <row r="143" spans="1:13" x14ac:dyDescent="0.25">
      <c r="B143" s="15" t="s">
        <v>257</v>
      </c>
      <c r="D143" s="15" t="s">
        <v>157</v>
      </c>
      <c r="E143" s="15" t="s">
        <v>167</v>
      </c>
      <c r="F143" s="30" t="s">
        <v>190</v>
      </c>
      <c r="G143" s="18" t="s">
        <v>199</v>
      </c>
      <c r="H143" s="30" t="s">
        <v>228</v>
      </c>
      <c r="I143" s="18" t="s">
        <v>235</v>
      </c>
      <c r="K143" s="18" t="s">
        <v>462</v>
      </c>
    </row>
    <row r="144" spans="1:13" x14ac:dyDescent="0.25">
      <c r="B144" s="15"/>
      <c r="D144" s="15" t="s">
        <v>158</v>
      </c>
      <c r="E144" s="15" t="s">
        <v>168</v>
      </c>
      <c r="F144" s="30" t="s">
        <v>191</v>
      </c>
      <c r="G144" s="18" t="s">
        <v>200</v>
      </c>
      <c r="I144" s="18" t="s">
        <v>236</v>
      </c>
      <c r="K144" s="18" t="s">
        <v>463</v>
      </c>
    </row>
    <row r="145" spans="2:11" x14ac:dyDescent="0.25">
      <c r="B145" s="13"/>
      <c r="E145" s="15" t="s">
        <v>169</v>
      </c>
      <c r="F145" s="30" t="s">
        <v>192</v>
      </c>
      <c r="G145" s="18" t="s">
        <v>201</v>
      </c>
      <c r="I145" s="18" t="s">
        <v>237</v>
      </c>
      <c r="K145" s="18" t="s">
        <v>464</v>
      </c>
    </row>
    <row r="146" spans="2:11" x14ac:dyDescent="0.25">
      <c r="B146" s="13"/>
      <c r="E146" s="15" t="s">
        <v>170</v>
      </c>
      <c r="G146" s="18" t="s">
        <v>202</v>
      </c>
      <c r="I146" s="18" t="s">
        <v>238</v>
      </c>
      <c r="K146" s="18" t="s">
        <v>465</v>
      </c>
    </row>
    <row r="147" spans="2:11" x14ac:dyDescent="0.25">
      <c r="B147" s="13"/>
      <c r="E147" s="15" t="s">
        <v>171</v>
      </c>
      <c r="G147" s="18" t="s">
        <v>203</v>
      </c>
      <c r="I147" s="18" t="s">
        <v>239</v>
      </c>
      <c r="K147" s="18" t="s">
        <v>466</v>
      </c>
    </row>
    <row r="148" spans="2:11" x14ac:dyDescent="0.25">
      <c r="B148" s="13"/>
      <c r="E148" s="15" t="s">
        <v>172</v>
      </c>
      <c r="G148" s="18" t="s">
        <v>204</v>
      </c>
      <c r="I148" s="18" t="s">
        <v>240</v>
      </c>
      <c r="K148" s="18" t="s">
        <v>467</v>
      </c>
    </row>
    <row r="149" spans="2:11" x14ac:dyDescent="0.25">
      <c r="B149" s="13"/>
      <c r="E149" s="15" t="s">
        <v>173</v>
      </c>
      <c r="G149" s="18" t="s">
        <v>205</v>
      </c>
      <c r="I149" s="18" t="s">
        <v>241</v>
      </c>
      <c r="K149" s="18" t="s">
        <v>468</v>
      </c>
    </row>
    <row r="150" spans="2:11" x14ac:dyDescent="0.25">
      <c r="B150" s="13"/>
      <c r="E150" s="15" t="s">
        <v>174</v>
      </c>
      <c r="G150" s="18" t="s">
        <v>206</v>
      </c>
      <c r="I150" s="18" t="s">
        <v>242</v>
      </c>
    </row>
    <row r="151" spans="2:11" x14ac:dyDescent="0.25">
      <c r="B151" s="13"/>
      <c r="E151" s="15" t="s">
        <v>175</v>
      </c>
      <c r="G151" s="18" t="s">
        <v>207</v>
      </c>
      <c r="I151" s="18" t="s">
        <v>243</v>
      </c>
    </row>
    <row r="152" spans="2:11" x14ac:dyDescent="0.25">
      <c r="B152" s="13"/>
      <c r="E152" s="15" t="s">
        <v>176</v>
      </c>
      <c r="G152" s="18" t="s">
        <v>208</v>
      </c>
      <c r="I152" s="18" t="s">
        <v>244</v>
      </c>
    </row>
    <row r="153" spans="2:11" x14ac:dyDescent="0.25">
      <c r="B153" s="13"/>
      <c r="E153" s="15" t="s">
        <v>177</v>
      </c>
      <c r="G153" s="18" t="s">
        <v>209</v>
      </c>
      <c r="I153" s="18" t="s">
        <v>245</v>
      </c>
    </row>
    <row r="154" spans="2:11" x14ac:dyDescent="0.25">
      <c r="B154" s="13"/>
      <c r="E154" s="15" t="s">
        <v>178</v>
      </c>
      <c r="G154" s="18" t="s">
        <v>210</v>
      </c>
      <c r="I154" s="18" t="s">
        <v>246</v>
      </c>
    </row>
    <row r="155" spans="2:11" x14ac:dyDescent="0.25">
      <c r="B155" s="15" t="s">
        <v>77</v>
      </c>
      <c r="G155" s="18" t="s">
        <v>211</v>
      </c>
      <c r="I155" s="18" t="s">
        <v>247</v>
      </c>
    </row>
    <row r="156" spans="2:11" x14ac:dyDescent="0.25">
      <c r="B156" s="15" t="s">
        <v>94</v>
      </c>
      <c r="G156" s="18" t="s">
        <v>212</v>
      </c>
      <c r="I156" s="18" t="s">
        <v>248</v>
      </c>
    </row>
    <row r="157" spans="2:11" x14ac:dyDescent="0.25">
      <c r="B157" s="15" t="s">
        <v>95</v>
      </c>
      <c r="G157" s="18" t="s">
        <v>213</v>
      </c>
      <c r="I157" s="18" t="s">
        <v>249</v>
      </c>
    </row>
    <row r="158" spans="2:11" x14ac:dyDescent="0.25">
      <c r="B158" s="15" t="s">
        <v>96</v>
      </c>
      <c r="G158" s="18" t="s">
        <v>214</v>
      </c>
    </row>
    <row r="159" spans="2:11" x14ac:dyDescent="0.25">
      <c r="B159" s="15" t="s">
        <v>97</v>
      </c>
      <c r="G159" s="18" t="s">
        <v>215</v>
      </c>
    </row>
    <row r="160" spans="2:11" x14ac:dyDescent="0.25">
      <c r="G160" s="18" t="s">
        <v>216</v>
      </c>
    </row>
    <row r="161" spans="2:7" x14ac:dyDescent="0.25">
      <c r="B161" s="15" t="s">
        <v>78</v>
      </c>
      <c r="G161" s="18" t="s">
        <v>217</v>
      </c>
    </row>
    <row r="162" spans="2:7" x14ac:dyDescent="0.25">
      <c r="B162" s="15" t="s">
        <v>98</v>
      </c>
      <c r="G162" s="18" t="s">
        <v>218</v>
      </c>
    </row>
    <row r="163" spans="2:7" x14ac:dyDescent="0.25">
      <c r="B163" s="15" t="s">
        <v>99</v>
      </c>
      <c r="G163" s="18" t="s">
        <v>219</v>
      </c>
    </row>
    <row r="164" spans="2:7" x14ac:dyDescent="0.25">
      <c r="B164" s="15" t="s">
        <v>100</v>
      </c>
      <c r="G164" s="18" t="s">
        <v>220</v>
      </c>
    </row>
    <row r="165" spans="2:7" x14ac:dyDescent="0.25">
      <c r="B165" s="15" t="s">
        <v>101</v>
      </c>
      <c r="G165" s="18" t="s">
        <v>221</v>
      </c>
    </row>
    <row r="167" spans="2:7" x14ac:dyDescent="0.25">
      <c r="B167" s="26" t="s">
        <v>79</v>
      </c>
      <c r="D167" s="32" t="s">
        <v>102</v>
      </c>
      <c r="E167" s="32" t="s">
        <v>104</v>
      </c>
      <c r="F167" s="33" t="s">
        <v>105</v>
      </c>
      <c r="G167" s="33" t="s">
        <v>106</v>
      </c>
    </row>
    <row r="168" spans="2:7" x14ac:dyDescent="0.25">
      <c r="D168" s="32" t="s">
        <v>103</v>
      </c>
      <c r="E168" s="33" t="s">
        <v>107</v>
      </c>
      <c r="F168" s="33" t="s">
        <v>108</v>
      </c>
      <c r="G168" s="34" t="s">
        <v>109</v>
      </c>
    </row>
    <row r="169" spans="2:7" x14ac:dyDescent="0.25">
      <c r="D169" s="34" t="s">
        <v>110</v>
      </c>
      <c r="E169" s="34" t="s">
        <v>109</v>
      </c>
      <c r="F169" s="35" t="s">
        <v>111</v>
      </c>
      <c r="G169" s="35" t="s">
        <v>112</v>
      </c>
    </row>
    <row r="170" spans="2:7" x14ac:dyDescent="0.25">
      <c r="B170" s="15" t="s">
        <v>80</v>
      </c>
    </row>
    <row r="171" spans="2:7" x14ac:dyDescent="0.25">
      <c r="B171" s="15" t="s">
        <v>113</v>
      </c>
    </row>
    <row r="172" spans="2:7" x14ac:dyDescent="0.25">
      <c r="B172" s="15" t="s">
        <v>114</v>
      </c>
    </row>
    <row r="173" spans="2:7" x14ac:dyDescent="0.25">
      <c r="B173" s="15" t="s">
        <v>115</v>
      </c>
    </row>
    <row r="174" spans="2:7" x14ac:dyDescent="0.25">
      <c r="B174" s="15" t="s">
        <v>116</v>
      </c>
    </row>
    <row r="176" spans="2:7" ht="15" customHeight="1" x14ac:dyDescent="0.25">
      <c r="B176" s="26" t="s">
        <v>81</v>
      </c>
      <c r="D176" s="550" t="s">
        <v>300</v>
      </c>
      <c r="E176" s="550" t="s">
        <v>302</v>
      </c>
      <c r="F176" s="550" t="s">
        <v>305</v>
      </c>
      <c r="G176" s="551" t="s">
        <v>309</v>
      </c>
    </row>
    <row r="177" spans="1:8" x14ac:dyDescent="0.25">
      <c r="D177" s="550"/>
      <c r="E177" s="550"/>
      <c r="F177" s="550"/>
      <c r="G177" s="551"/>
    </row>
    <row r="178" spans="1:8" ht="15" customHeight="1" x14ac:dyDescent="0.25">
      <c r="D178" s="550" t="s">
        <v>301</v>
      </c>
      <c r="E178" s="550" t="s">
        <v>303</v>
      </c>
      <c r="F178" s="551" t="s">
        <v>307</v>
      </c>
      <c r="G178" s="21" t="s">
        <v>310</v>
      </c>
    </row>
    <row r="179" spans="1:8" ht="33.75" customHeight="1" x14ac:dyDescent="0.25">
      <c r="D179" s="550"/>
      <c r="E179" s="550"/>
      <c r="F179" s="551"/>
      <c r="G179" s="20" t="s">
        <v>312</v>
      </c>
    </row>
    <row r="180" spans="1:8" ht="15" customHeight="1" x14ac:dyDescent="0.25">
      <c r="D180" s="550" t="s">
        <v>304</v>
      </c>
      <c r="E180" s="551" t="s">
        <v>306</v>
      </c>
      <c r="F180" s="551" t="s">
        <v>311</v>
      </c>
      <c r="G180" s="552" t="s">
        <v>314</v>
      </c>
    </row>
    <row r="181" spans="1:8" x14ac:dyDescent="0.25">
      <c r="D181" s="550"/>
      <c r="E181" s="551"/>
      <c r="F181" s="551"/>
      <c r="G181" s="552"/>
    </row>
    <row r="182" spans="1:8" ht="15" customHeight="1" x14ac:dyDescent="0.25">
      <c r="D182" s="551" t="s">
        <v>308</v>
      </c>
      <c r="E182" s="21" t="s">
        <v>310</v>
      </c>
      <c r="F182" s="552" t="s">
        <v>315</v>
      </c>
      <c r="G182" s="20" t="s">
        <v>316</v>
      </c>
    </row>
    <row r="183" spans="1:8" x14ac:dyDescent="0.25">
      <c r="D183" s="551"/>
      <c r="E183" s="20" t="s">
        <v>313</v>
      </c>
      <c r="F183" s="552"/>
      <c r="G183" s="20" t="s">
        <v>317</v>
      </c>
    </row>
    <row r="185" spans="1:8" ht="30" x14ac:dyDescent="0.25">
      <c r="A185" s="10" t="s">
        <v>6</v>
      </c>
      <c r="B185" s="15" t="s">
        <v>49</v>
      </c>
    </row>
    <row r="186" spans="1:8" x14ac:dyDescent="0.25">
      <c r="B186" s="15" t="s">
        <v>347</v>
      </c>
      <c r="D186" s="20" t="s">
        <v>331</v>
      </c>
      <c r="E186" s="20" t="s">
        <v>334</v>
      </c>
      <c r="F186" s="21" t="s">
        <v>329</v>
      </c>
      <c r="G186" s="22" t="s">
        <v>341</v>
      </c>
      <c r="H186" s="22" t="s">
        <v>55</v>
      </c>
    </row>
    <row r="187" spans="1:8" ht="15" customHeight="1" x14ac:dyDescent="0.25">
      <c r="B187" s="15" t="s">
        <v>348</v>
      </c>
      <c r="D187" s="20" t="s">
        <v>332</v>
      </c>
      <c r="E187" s="20" t="s">
        <v>335</v>
      </c>
      <c r="F187" s="21" t="s">
        <v>56</v>
      </c>
      <c r="G187" s="22" t="s">
        <v>57</v>
      </c>
      <c r="H187" s="23" t="s">
        <v>342</v>
      </c>
    </row>
    <row r="188" spans="1:8" ht="22.5" x14ac:dyDescent="0.25">
      <c r="B188" s="15" t="s">
        <v>349</v>
      </c>
      <c r="D188" s="20" t="s">
        <v>333</v>
      </c>
      <c r="E188" s="21" t="s">
        <v>56</v>
      </c>
      <c r="F188" s="22" t="s">
        <v>338</v>
      </c>
      <c r="G188" s="23" t="s">
        <v>344</v>
      </c>
      <c r="H188" s="23" t="s">
        <v>340</v>
      </c>
    </row>
    <row r="189" spans="1:8" ht="15" customHeight="1" x14ac:dyDescent="0.25">
      <c r="B189" s="15" t="s">
        <v>350</v>
      </c>
      <c r="D189" s="21" t="s">
        <v>54</v>
      </c>
      <c r="E189" s="22" t="s">
        <v>336</v>
      </c>
      <c r="F189" s="22" t="s">
        <v>339</v>
      </c>
      <c r="G189" s="23" t="s">
        <v>343</v>
      </c>
      <c r="H189" s="23" t="s">
        <v>345</v>
      </c>
    </row>
    <row r="190" spans="1:8" ht="22.5" x14ac:dyDescent="0.25">
      <c r="B190" s="15" t="s">
        <v>352</v>
      </c>
      <c r="D190" s="22" t="s">
        <v>330</v>
      </c>
      <c r="E190" s="22" t="s">
        <v>337</v>
      </c>
      <c r="F190" s="23" t="s">
        <v>340</v>
      </c>
      <c r="G190" s="23" t="s">
        <v>345</v>
      </c>
      <c r="H190" s="23" t="s">
        <v>346</v>
      </c>
    </row>
    <row r="192" spans="1:8" x14ac:dyDescent="0.25">
      <c r="B192" s="15" t="s">
        <v>50</v>
      </c>
    </row>
    <row r="193" spans="2:2" x14ac:dyDescent="0.25">
      <c r="B193" s="24" t="s">
        <v>351</v>
      </c>
    </row>
    <row r="194" spans="2:2" x14ac:dyDescent="0.25">
      <c r="B194" s="15" t="s">
        <v>52</v>
      </c>
    </row>
    <row r="195" spans="2:2" x14ac:dyDescent="0.25">
      <c r="B195" s="15" t="s">
        <v>53</v>
      </c>
    </row>
    <row r="196" spans="2:2" x14ac:dyDescent="0.25">
      <c r="B196" s="15" t="s">
        <v>353</v>
      </c>
    </row>
    <row r="197" spans="2:2" x14ac:dyDescent="0.25">
      <c r="B197" s="15" t="s">
        <v>354</v>
      </c>
    </row>
    <row r="198" spans="2:2" x14ac:dyDescent="0.25">
      <c r="B198" s="19"/>
    </row>
    <row r="199" spans="2:2" x14ac:dyDescent="0.25">
      <c r="B199" s="15" t="s">
        <v>128</v>
      </c>
    </row>
    <row r="200" spans="2:2" x14ac:dyDescent="0.25">
      <c r="B200" s="15" t="s">
        <v>129</v>
      </c>
    </row>
    <row r="201" spans="2:2" x14ac:dyDescent="0.25">
      <c r="B201" s="15" t="s">
        <v>130</v>
      </c>
    </row>
    <row r="202" spans="2:2" x14ac:dyDescent="0.25">
      <c r="B202" s="19"/>
    </row>
    <row r="203" spans="2:2" x14ac:dyDescent="0.25">
      <c r="B203" s="15" t="s">
        <v>134</v>
      </c>
    </row>
    <row r="204" spans="2:2" x14ac:dyDescent="0.25">
      <c r="B204" s="15" t="s">
        <v>137</v>
      </c>
    </row>
    <row r="205" spans="2:2" x14ac:dyDescent="0.25">
      <c r="B205" s="15" t="s">
        <v>138</v>
      </c>
    </row>
    <row r="206" spans="2:2" x14ac:dyDescent="0.25">
      <c r="B206" s="15" t="s">
        <v>432</v>
      </c>
    </row>
    <row r="207" spans="2:2" x14ac:dyDescent="0.25">
      <c r="B207" s="15" t="s">
        <v>139</v>
      </c>
    </row>
    <row r="208" spans="2:2" x14ac:dyDescent="0.25">
      <c r="B208" s="15" t="s">
        <v>140</v>
      </c>
    </row>
    <row r="209" spans="1:6" x14ac:dyDescent="0.25">
      <c r="B209" s="15" t="s">
        <v>141</v>
      </c>
    </row>
    <row r="210" spans="1:6" x14ac:dyDescent="0.25">
      <c r="B210" s="19"/>
    </row>
    <row r="211" spans="1:6" x14ac:dyDescent="0.25">
      <c r="A211" s="10" t="s">
        <v>44</v>
      </c>
      <c r="B211" s="15" t="s">
        <v>49</v>
      </c>
    </row>
    <row r="212" spans="1:6" x14ac:dyDescent="0.25">
      <c r="B212" s="15" t="s">
        <v>434</v>
      </c>
      <c r="D212" s="21" t="s">
        <v>438</v>
      </c>
      <c r="E212" s="22" t="s">
        <v>443</v>
      </c>
      <c r="F212" s="23" t="s">
        <v>448</v>
      </c>
    </row>
    <row r="213" spans="1:6" x14ac:dyDescent="0.25">
      <c r="B213" s="15" t="s">
        <v>348</v>
      </c>
      <c r="D213" s="21" t="s">
        <v>439</v>
      </c>
      <c r="E213" s="22" t="s">
        <v>444</v>
      </c>
      <c r="F213" s="23" t="s">
        <v>447</v>
      </c>
    </row>
    <row r="214" spans="1:6" x14ac:dyDescent="0.25">
      <c r="B214" s="15" t="s">
        <v>349</v>
      </c>
      <c r="D214" s="21" t="s">
        <v>440</v>
      </c>
      <c r="E214" s="22" t="s">
        <v>445</v>
      </c>
      <c r="F214" s="23" t="s">
        <v>446</v>
      </c>
    </row>
    <row r="215" spans="1:6" x14ac:dyDescent="0.25">
      <c r="B215" s="15" t="s">
        <v>350</v>
      </c>
      <c r="D215" s="20" t="s">
        <v>442</v>
      </c>
      <c r="E215" s="21" t="s">
        <v>439</v>
      </c>
      <c r="F215" s="22" t="s">
        <v>444</v>
      </c>
    </row>
    <row r="216" spans="1:6" x14ac:dyDescent="0.25">
      <c r="B216" s="15" t="s">
        <v>433</v>
      </c>
      <c r="D216" s="20" t="s">
        <v>441</v>
      </c>
      <c r="E216" s="20" t="s">
        <v>442</v>
      </c>
      <c r="F216" s="21" t="s">
        <v>439</v>
      </c>
    </row>
    <row r="218" spans="1:6" x14ac:dyDescent="0.25">
      <c r="B218" s="15" t="s">
        <v>50</v>
      </c>
    </row>
    <row r="219" spans="1:6" x14ac:dyDescent="0.25">
      <c r="B219" s="15" t="s">
        <v>435</v>
      </c>
    </row>
    <row r="220" spans="1:6" x14ac:dyDescent="0.25">
      <c r="B220" s="15" t="s">
        <v>436</v>
      </c>
    </row>
    <row r="221" spans="1:6" x14ac:dyDescent="0.25">
      <c r="B221" s="15" t="s">
        <v>437</v>
      </c>
    </row>
    <row r="223" spans="1:6" x14ac:dyDescent="0.25">
      <c r="B223" s="15" t="s">
        <v>128</v>
      </c>
    </row>
    <row r="224" spans="1:6" x14ac:dyDescent="0.25">
      <c r="B224" s="15" t="s">
        <v>130</v>
      </c>
    </row>
    <row r="225" spans="2:2" x14ac:dyDescent="0.25">
      <c r="B225" s="15" t="s">
        <v>449</v>
      </c>
    </row>
    <row r="226" spans="2:2" x14ac:dyDescent="0.25">
      <c r="B226" s="15" t="s">
        <v>129</v>
      </c>
    </row>
    <row r="228" spans="2:2" x14ac:dyDescent="0.25">
      <c r="B228" s="18" t="s">
        <v>450</v>
      </c>
    </row>
    <row r="229" spans="2:2" x14ac:dyDescent="0.25">
      <c r="B229" s="15" t="s">
        <v>451</v>
      </c>
    </row>
    <row r="230" spans="2:2" x14ac:dyDescent="0.25">
      <c r="B230" s="15" t="s">
        <v>452</v>
      </c>
    </row>
    <row r="231" spans="2:2" x14ac:dyDescent="0.25">
      <c r="B231" s="15" t="s">
        <v>453</v>
      </c>
    </row>
    <row r="232" spans="2:2" x14ac:dyDescent="0.25">
      <c r="B232" s="15" t="s">
        <v>452</v>
      </c>
    </row>
    <row r="233" spans="2:2" x14ac:dyDescent="0.25">
      <c r="B233" s="15" t="s">
        <v>454</v>
      </c>
    </row>
    <row r="234" spans="2:2" x14ac:dyDescent="0.25">
      <c r="B234" s="15" t="s">
        <v>452</v>
      </c>
    </row>
    <row r="235" spans="2:2" x14ac:dyDescent="0.25">
      <c r="B235" s="15" t="s">
        <v>455</v>
      </c>
    </row>
    <row r="236" spans="2:2" x14ac:dyDescent="0.25">
      <c r="B236" s="15" t="s">
        <v>452</v>
      </c>
    </row>
  </sheetData>
  <sheetProtection selectLockedCells="1"/>
  <mergeCells count="13">
    <mergeCell ref="D180:D181"/>
    <mergeCell ref="E180:E181"/>
    <mergeCell ref="F180:F181"/>
    <mergeCell ref="G180:G181"/>
    <mergeCell ref="D182:D183"/>
    <mergeCell ref="F182:F183"/>
    <mergeCell ref="D176:D177"/>
    <mergeCell ref="E176:E177"/>
    <mergeCell ref="F176:F177"/>
    <mergeCell ref="G176:G177"/>
    <mergeCell ref="D178:D179"/>
    <mergeCell ref="E178:E179"/>
    <mergeCell ref="F178:F179"/>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1"/>
  <dimension ref="B1:AU70"/>
  <sheetViews>
    <sheetView showGridLines="0" zoomScaleNormal="100" workbookViewId="0"/>
  </sheetViews>
  <sheetFormatPr baseColWidth="10" defaultColWidth="11.42578125" defaultRowHeight="15" x14ac:dyDescent="0.25"/>
  <cols>
    <col min="1" max="1" width="2.85546875" style="104" customWidth="1"/>
    <col min="2" max="2" width="4.85546875" style="104" customWidth="1"/>
    <col min="3" max="3" width="29.85546875" style="104" customWidth="1"/>
    <col min="4" max="4" width="13.28515625" style="127" customWidth="1"/>
    <col min="5" max="5" width="16.5703125" style="104" customWidth="1"/>
    <col min="6" max="6" width="20.140625" style="104" customWidth="1"/>
    <col min="7" max="8" width="38.85546875" style="104" customWidth="1"/>
    <col min="9" max="9" width="20.28515625" style="104" customWidth="1"/>
    <col min="10" max="10" width="26.28515625" style="104" customWidth="1"/>
    <col min="11" max="11" width="13.140625" style="104" customWidth="1"/>
    <col min="12" max="12" width="6" style="104" customWidth="1"/>
    <col min="13" max="13" width="12.28515625" style="104" customWidth="1"/>
    <col min="14" max="14" width="6" style="104" customWidth="1"/>
    <col min="15" max="15" width="11.7109375" style="104" customWidth="1"/>
    <col min="16" max="16" width="5.42578125" style="104" customWidth="1"/>
    <col min="17" max="17" width="60.42578125" style="104" customWidth="1"/>
    <col min="18" max="18" width="11.5703125" style="104" customWidth="1"/>
    <col min="19" max="19" width="17" style="104" customWidth="1"/>
    <col min="20" max="20" width="18.140625" style="104" customWidth="1"/>
    <col min="21" max="21" width="17.7109375" style="104" customWidth="1"/>
    <col min="22" max="23" width="14.7109375" style="104" customWidth="1"/>
    <col min="24" max="24" width="16.140625" style="127" customWidth="1"/>
    <col min="25" max="25" width="6.5703125" style="127" customWidth="1"/>
    <col min="26" max="26" width="14.42578125" style="127" customWidth="1"/>
    <col min="27" max="27" width="6.5703125" style="104" customWidth="1"/>
    <col min="28" max="29" width="15.42578125" style="127" customWidth="1"/>
    <col min="30" max="30" width="13.28515625" style="104" customWidth="1"/>
    <col min="31" max="31" width="27.140625" style="104" customWidth="1"/>
    <col min="32" max="33" width="17.140625" style="104" customWidth="1"/>
    <col min="34" max="34" width="15.140625" style="104" customWidth="1"/>
    <col min="35" max="16384" width="11.42578125" style="104"/>
  </cols>
  <sheetData>
    <row r="1" spans="2:47" s="1" customFormat="1" ht="15" customHeight="1" x14ac:dyDescent="0.25">
      <c r="G1" s="9"/>
      <c r="X1" s="9"/>
      <c r="Y1" s="9"/>
      <c r="Z1" s="9"/>
      <c r="AB1" s="9"/>
      <c r="AC1" s="9"/>
    </row>
    <row r="2" spans="2:47" s="1" customFormat="1" ht="30" customHeight="1" x14ac:dyDescent="0.25">
      <c r="B2" s="319"/>
      <c r="C2" s="319"/>
      <c r="D2" s="322" t="s">
        <v>430</v>
      </c>
      <c r="E2" s="322"/>
      <c r="F2" s="322"/>
      <c r="G2" s="219" t="s">
        <v>431</v>
      </c>
      <c r="H2" s="307"/>
      <c r="X2" s="9"/>
      <c r="Y2" s="9"/>
      <c r="Z2" s="9"/>
      <c r="AB2" s="9"/>
      <c r="AC2" s="9"/>
    </row>
    <row r="3" spans="2:47" s="1" customFormat="1" ht="30" customHeight="1" x14ac:dyDescent="0.25">
      <c r="B3" s="319"/>
      <c r="C3" s="319"/>
      <c r="D3" s="323" t="s">
        <v>0</v>
      </c>
      <c r="E3" s="323"/>
      <c r="F3" s="323"/>
      <c r="G3" s="219" t="s">
        <v>692</v>
      </c>
      <c r="H3" s="308"/>
      <c r="X3" s="9"/>
      <c r="Y3" s="9"/>
      <c r="Z3" s="9"/>
      <c r="AB3" s="9"/>
      <c r="AC3" s="9"/>
    </row>
    <row r="4" spans="2:47" s="1" customFormat="1" ht="30" customHeight="1" x14ac:dyDescent="0.25">
      <c r="B4" s="319"/>
      <c r="C4" s="319"/>
      <c r="D4" s="323" t="s">
        <v>1</v>
      </c>
      <c r="E4" s="323"/>
      <c r="F4" s="323"/>
      <c r="G4" s="232" t="s">
        <v>757</v>
      </c>
      <c r="H4" s="309"/>
      <c r="X4" s="9"/>
      <c r="Y4" s="9"/>
      <c r="Z4" s="9"/>
      <c r="AB4" s="9"/>
      <c r="AC4" s="9"/>
    </row>
    <row r="5" spans="2:47" s="1" customFormat="1" ht="15" customHeight="1" x14ac:dyDescent="0.25">
      <c r="G5" s="9"/>
      <c r="X5" s="9"/>
      <c r="Y5" s="9"/>
      <c r="Z5" s="9"/>
      <c r="AB5" s="9"/>
      <c r="AC5" s="9"/>
    </row>
    <row r="6" spans="2:47" s="1" customFormat="1" ht="17.25" customHeight="1" x14ac:dyDescent="0.25">
      <c r="B6" s="310" t="s">
        <v>537</v>
      </c>
      <c r="C6" s="311"/>
      <c r="D6" s="311"/>
      <c r="E6" s="311"/>
      <c r="F6" s="311"/>
      <c r="G6" s="312"/>
      <c r="X6" s="9"/>
      <c r="Y6" s="9"/>
      <c r="Z6" s="9"/>
      <c r="AB6" s="9"/>
      <c r="AC6" s="9"/>
    </row>
    <row r="7" spans="2:47" s="1" customFormat="1" ht="15" customHeight="1" x14ac:dyDescent="0.25">
      <c r="G7" s="9"/>
      <c r="X7" s="9"/>
      <c r="Y7" s="9"/>
      <c r="Z7" s="9"/>
      <c r="AB7" s="9"/>
      <c r="AC7" s="9"/>
    </row>
    <row r="8" spans="2:47" ht="21.75" customHeight="1" x14ac:dyDescent="0.25">
      <c r="B8" s="310" t="s">
        <v>489</v>
      </c>
      <c r="C8" s="312"/>
      <c r="D8" s="320"/>
      <c r="E8" s="320"/>
      <c r="F8" s="320"/>
      <c r="G8" s="320"/>
    </row>
    <row r="9" spans="2:47" ht="93.75" customHeight="1" x14ac:dyDescent="0.25">
      <c r="B9" s="310" t="s">
        <v>488</v>
      </c>
      <c r="C9" s="312"/>
      <c r="D9" s="321" t="str">
        <f>IF(D8=0,"",VLOOKUP(D8,'Datos SGC'!B50:C71,2))</f>
        <v/>
      </c>
      <c r="E9" s="321"/>
      <c r="F9" s="321"/>
      <c r="G9" s="321"/>
    </row>
    <row r="10" spans="2:47" s="1" customFormat="1" ht="38.25" customHeight="1" x14ac:dyDescent="0.25">
      <c r="C10" s="221"/>
      <c r="D10" s="9"/>
      <c r="F10" s="220"/>
      <c r="G10" s="221"/>
      <c r="X10" s="9"/>
      <c r="Y10" s="9"/>
      <c r="Z10" s="9"/>
      <c r="AB10" s="9"/>
      <c r="AC10" s="9"/>
      <c r="AN10" s="1">
        <v>44</v>
      </c>
      <c r="AP10" s="1">
        <v>4</v>
      </c>
      <c r="AT10" s="1">
        <v>4</v>
      </c>
      <c r="AU10" s="1">
        <v>4</v>
      </c>
    </row>
    <row r="11" spans="2:47" s="1" customFormat="1" ht="24" customHeight="1" thickBot="1" x14ac:dyDescent="0.3">
      <c r="D11" s="9"/>
      <c r="X11" s="221"/>
      <c r="Y11" s="221"/>
      <c r="Z11" s="9"/>
      <c r="AB11" s="9"/>
      <c r="AC11" s="9"/>
    </row>
    <row r="12" spans="2:47" s="1" customFormat="1" ht="22.5" customHeight="1" thickBot="1" x14ac:dyDescent="0.3">
      <c r="B12" s="299" t="s">
        <v>534</v>
      </c>
      <c r="C12" s="250"/>
      <c r="D12" s="250"/>
      <c r="E12" s="250"/>
      <c r="F12" s="300"/>
      <c r="G12" s="300"/>
      <c r="H12" s="300"/>
      <c r="I12" s="301"/>
      <c r="J12" s="245" t="s">
        <v>535</v>
      </c>
      <c r="K12" s="246"/>
      <c r="L12" s="246"/>
      <c r="M12" s="246"/>
      <c r="N12" s="246"/>
      <c r="O12" s="274"/>
      <c r="P12" s="203"/>
      <c r="Q12" s="299" t="s">
        <v>82</v>
      </c>
      <c r="R12" s="300"/>
      <c r="S12" s="300"/>
      <c r="T12" s="300"/>
      <c r="U12" s="300"/>
      <c r="V12" s="300"/>
      <c r="W12" s="300"/>
      <c r="X12" s="300"/>
      <c r="Y12" s="300"/>
      <c r="Z12" s="300"/>
      <c r="AA12" s="300"/>
      <c r="AB12" s="300"/>
      <c r="AC12" s="249"/>
      <c r="AD12" s="301"/>
      <c r="AE12" s="245" t="s">
        <v>675</v>
      </c>
      <c r="AF12" s="246"/>
      <c r="AG12" s="246"/>
      <c r="AH12" s="274"/>
    </row>
    <row r="13" spans="2:47" s="1" customFormat="1" ht="21" customHeight="1" x14ac:dyDescent="0.25">
      <c r="B13" s="302" t="s">
        <v>490</v>
      </c>
      <c r="C13" s="303" t="s">
        <v>695</v>
      </c>
      <c r="D13" s="303" t="s">
        <v>492</v>
      </c>
      <c r="E13" s="256" t="s">
        <v>494</v>
      </c>
      <c r="F13" s="303" t="s">
        <v>693</v>
      </c>
      <c r="G13" s="303" t="s">
        <v>694</v>
      </c>
      <c r="H13" s="303" t="s">
        <v>758</v>
      </c>
      <c r="I13" s="303" t="s">
        <v>562</v>
      </c>
      <c r="J13" s="256" t="s">
        <v>696</v>
      </c>
      <c r="K13" s="269" t="s">
        <v>493</v>
      </c>
      <c r="L13" s="269" t="s">
        <v>706</v>
      </c>
      <c r="M13" s="305" t="s">
        <v>494</v>
      </c>
      <c r="N13" s="269" t="s">
        <v>707</v>
      </c>
      <c r="O13" s="261" t="s">
        <v>528</v>
      </c>
      <c r="P13" s="261" t="s">
        <v>698</v>
      </c>
      <c r="Q13" s="306" t="s">
        <v>495</v>
      </c>
      <c r="R13" s="263" t="s">
        <v>699</v>
      </c>
      <c r="S13" s="264"/>
      <c r="T13" s="265"/>
      <c r="U13" s="263" t="s">
        <v>700</v>
      </c>
      <c r="V13" s="264"/>
      <c r="W13" s="265"/>
      <c r="X13" s="256" t="s">
        <v>673</v>
      </c>
      <c r="Y13" s="256" t="s">
        <v>706</v>
      </c>
      <c r="Z13" s="256" t="s">
        <v>674</v>
      </c>
      <c r="AA13" s="256" t="s">
        <v>707</v>
      </c>
      <c r="AB13" s="256" t="s">
        <v>716</v>
      </c>
      <c r="AC13" s="256" t="s">
        <v>715</v>
      </c>
      <c r="AD13" s="281" t="s">
        <v>498</v>
      </c>
      <c r="AE13" s="275" t="s">
        <v>717</v>
      </c>
      <c r="AF13" s="256" t="s">
        <v>731</v>
      </c>
      <c r="AG13" s="256" t="s">
        <v>533</v>
      </c>
      <c r="AH13" s="261" t="s">
        <v>723</v>
      </c>
    </row>
    <row r="14" spans="2:47" s="4" customFormat="1" ht="31.5" customHeight="1" thickBot="1" x14ac:dyDescent="0.3">
      <c r="B14" s="276"/>
      <c r="C14" s="304"/>
      <c r="D14" s="304"/>
      <c r="E14" s="257"/>
      <c r="F14" s="304"/>
      <c r="G14" s="304"/>
      <c r="H14" s="304"/>
      <c r="I14" s="304"/>
      <c r="J14" s="257"/>
      <c r="K14" s="270"/>
      <c r="L14" s="270"/>
      <c r="M14" s="304"/>
      <c r="N14" s="270"/>
      <c r="O14" s="262"/>
      <c r="P14" s="262"/>
      <c r="Q14" s="270"/>
      <c r="R14" s="202" t="s">
        <v>701</v>
      </c>
      <c r="S14" s="202" t="s">
        <v>702</v>
      </c>
      <c r="T14" s="202" t="s">
        <v>705</v>
      </c>
      <c r="U14" s="202" t="s">
        <v>703</v>
      </c>
      <c r="V14" s="202" t="s">
        <v>704</v>
      </c>
      <c r="W14" s="202" t="s">
        <v>587</v>
      </c>
      <c r="X14" s="257"/>
      <c r="Y14" s="257"/>
      <c r="Z14" s="257"/>
      <c r="AA14" s="257"/>
      <c r="AB14" s="257"/>
      <c r="AC14" s="257"/>
      <c r="AD14" s="282"/>
      <c r="AE14" s="276"/>
      <c r="AF14" s="257"/>
      <c r="AG14" s="257"/>
      <c r="AH14" s="262"/>
    </row>
    <row r="15" spans="2:47" s="105" customFormat="1" ht="29.25" customHeight="1" x14ac:dyDescent="0.25">
      <c r="B15" s="295">
        <v>1</v>
      </c>
      <c r="C15" s="313"/>
      <c r="D15" s="316"/>
      <c r="E15" s="258"/>
      <c r="F15" s="253"/>
      <c r="G15" s="205"/>
      <c r="H15" s="153"/>
      <c r="I15" s="258"/>
      <c r="J15" s="258"/>
      <c r="K15" s="291" t="str">
        <f>IF(J15&lt;=0,"",IF(J15&lt;=2,"Muy Baja",IF(J15&lt;=12,"Baja",IF(J15&lt;=365,"Media",IF(J15&lt;=5000,"Alta","Muy Alta")))))</f>
        <v/>
      </c>
      <c r="L15" s="266" t="str">
        <f>IF(K15="","",IF(K15="Muy Baja",0.2,IF(K15="Baja",0.4,IF(K15="Media",0.6,IF(K15="Alta",0.8,IF(K15="Muy Alta",1,))))))</f>
        <v/>
      </c>
      <c r="M15" s="287"/>
      <c r="N15" s="266" t="str">
        <f>IF(M15="","",IF(M15="Leve",0.2,IF(M15="Menor",0.4,IF(M15="Moderado",0.6,IF(M15="Mayor",0.8,IF(M15="Catastrófico",1,))))))</f>
        <v/>
      </c>
      <c r="O15" s="283" t="str">
        <f>IF(OR(AND(K15="Muy Baja",M15="Leve"),AND(K15="Muy Baja",M15="Menor"),AND(K15="Baja",M15="Leve")),"BAJA",IF(OR(AND(K15="Muy baja",M15="Moderado"),AND(K15="Baja",M15="Menor"),AND(K15="Baja",M15="Moderado"),AND(K15="Media",M15="Leve"),AND(K15="Media",M15="Menor"),AND(K15="Media",M15="Moderado"),AND(K15="Alta",M15="Leve"),AND(K15="Alta",M15="Menor")),"MODERADA",IF(OR(AND(K15="Muy Baja",M15="Mayor"),AND(K15="Baja",M15="Mayor"),AND(K15="Media",M15="Mayor"),AND(K15="Alta",M15="Moderado"),AND(K15="Alta",M15="Mayor"),AND(K15="Muy Alta",M15="Leve"),AND(K15="Muy Alta",M15="Menor"),AND(K15="Muy Alta",M15="Moderado"),AND(K15="Muy Alta",M15="Mayor")),"ALTA",IF(OR(AND(K15="Muy Baja",M15="Catastrófico"),AND(K15="Baja",M15="Catastrófico"),AND(K15="Media",M15="Catastrófico"),AND(K15="Alta",M15="Catastrófico"),AND(K15="Muy Alta",M15="Catastrófico")),"EXTREMA",""))))</f>
        <v/>
      </c>
      <c r="P15" s="156">
        <v>1</v>
      </c>
      <c r="Q15" s="154"/>
      <c r="R15" s="156"/>
      <c r="S15" s="156"/>
      <c r="T15" s="222" t="str">
        <f t="shared" ref="T15:T21" si="0">IF(AND(R15="Preventivo",S15="Automático"),"50%",IF(AND(R15="Preventivo",S15="Manual"),"40%",IF(AND(R15="Detectivo",S15="Automático"),"40%",IF(AND(R15="Detectivo",S15="Manual"),"30%",IF(AND(R15="Correctivo",S15="Automático"),"35%",IF(AND(R15="Correctivo",S15="Manual"),"25%",""))))))</f>
        <v/>
      </c>
      <c r="U15" s="156"/>
      <c r="V15" s="156"/>
      <c r="W15" s="106"/>
      <c r="X15" s="225" t="str">
        <f t="shared" ref="X15:X21" si="1">IFERROR(IF(Y15="","",IF(Y15&lt;=0.2,"Muy Baja",IF(Y15&lt;=0.4,"Baja",IF(Y15&lt;=0.6,"Media",IF(Y15&lt;=0.8,"Alta","Muy Alta"))))),"")</f>
        <v/>
      </c>
      <c r="Y15" s="226" t="str">
        <f>IFERROR(IF(OR(R15="Preventivo", R15="Detectivo"),(L15-(+L15*T15)),IF(R15="Correctivo",L15,"")),"")</f>
        <v/>
      </c>
      <c r="Z15" s="225" t="str">
        <f t="shared" ref="Z15:Z21" si="2">IFERROR(IF(AA15="","",IF(AA15&lt;=0.2,"Leve",IF(AA15&lt;=0.4,"Menor",IF(AA15&lt;=0.6,"Moderado",IF(AA15&lt;=0.8,"Mayor","Catastrófico"))))),"")</f>
        <v/>
      </c>
      <c r="AA15" s="226" t="str">
        <f>IFERROR(IF(R15="Correctivo",(N15-(+N15*T15)),IF(OR(R15="Preventivo", R15="Detectivo"),N15,"")),"")</f>
        <v/>
      </c>
      <c r="AB15" s="225" t="str">
        <f t="shared" ref="AB15:AB21" si="3">IFERROR(IF(OR(AND(X15="Muy Baja",Z15="Leve"),AND(X15="Muy Baja",Z15="Menor"),AND(X15="Baja",Z15="Leve")),"BAJA",IF(OR(AND(X15="Muy baja",Z15="Moderado"),AND(X15="Baja",Z15="Menor"),AND(X15="Baja",Z15="Moderado"),AND(X15="Media",Z15="Leve"),AND(X15="Media",Z15="Menor"),AND(X15="Media",Z15="Moderado"),AND(X15="Alta",Z15="Leve"),AND(X15="Alta",Z15="Menor")),"MODERADA",IF(OR(AND(X15="Muy Baja",Z15="Mayor"),AND(X15="Baja",Z15="Mayor"),AND(X15="Media",Z15="Mayor"),AND(X15="Alta",Z15="Moderado"),AND(X15="Alta",Z15="Mayor"),AND(X15="Muy Alta",Z15="Leve"),AND(X15="Muy Alta",Z15="Menor"),AND(X15="Muy Alta",Z15="Moderado"),AND(X15="Muy Alta",Z15="Mayor")),"ALTA",IF(OR(AND(X15="Muy Baja",Z15="Catastrófico"),AND(X15="Baja",Z15="Catastrófico"),AND(X15="Media",Z15="Catastrófico"),AND(X15="Alta",Z15="Catastrófico"),AND(X15="Muy Alta",Z15="Catastrófico")),"EXTREMA","")))),"")</f>
        <v/>
      </c>
      <c r="AC15" s="271" t="str">
        <f>IF(ISBLANK(S15), O15,LOOKUP(2,1/(AB15:AB21&lt;&gt;""),AB15:AB21))</f>
        <v/>
      </c>
      <c r="AD15" s="277"/>
      <c r="AE15" s="155"/>
      <c r="AF15" s="179"/>
      <c r="AG15" s="179"/>
      <c r="AH15" s="187"/>
    </row>
    <row r="16" spans="2:47" ht="29.25" customHeight="1" x14ac:dyDescent="0.25">
      <c r="B16" s="296"/>
      <c r="C16" s="314"/>
      <c r="D16" s="317"/>
      <c r="E16" s="259"/>
      <c r="F16" s="254"/>
      <c r="G16" s="206"/>
      <c r="H16" s="204"/>
      <c r="I16" s="259"/>
      <c r="J16" s="259"/>
      <c r="K16" s="292"/>
      <c r="L16" s="267"/>
      <c r="M16" s="288"/>
      <c r="N16" s="267"/>
      <c r="O16" s="284"/>
      <c r="P16" s="107">
        <v>2</v>
      </c>
      <c r="Q16" s="204"/>
      <c r="R16" s="107"/>
      <c r="S16" s="107"/>
      <c r="T16" s="223" t="str">
        <f t="shared" si="0"/>
        <v/>
      </c>
      <c r="U16" s="107"/>
      <c r="V16" s="107"/>
      <c r="W16" s="201"/>
      <c r="X16" s="227" t="str">
        <f t="shared" si="1"/>
        <v/>
      </c>
      <c r="Y16" s="228" t="str">
        <f>IFERROR(IF(AND(OR(R15="Preventivo", R15="Detectivo"),OR(R16="Preventivo", R16="Detectivo")),(Y15-(+Y15*T16)),IF(OR(R16="Preventivo", R16="Detectivo"),(L15-(+L15*T16)),IF(R16="Correctivo",Y15,""))),"")</f>
        <v/>
      </c>
      <c r="Z16" s="227" t="str">
        <f t="shared" si="2"/>
        <v/>
      </c>
      <c r="AA16" s="228" t="str">
        <f>IFERROR(IF(AND(R15="Correctivo",R16="Correctivo"),(AA15-(+AA15*T16)),IF(R16="Correctivo",(N15-(+N15*T16)),IF(OR(R16="Preventivo", R16="Detectivo"),AA15,""))),"")</f>
        <v/>
      </c>
      <c r="AB16" s="227" t="str">
        <f t="shared" si="3"/>
        <v/>
      </c>
      <c r="AC16" s="272"/>
      <c r="AD16" s="278"/>
      <c r="AE16" s="150"/>
      <c r="AF16" s="180"/>
      <c r="AG16" s="180"/>
      <c r="AH16" s="188"/>
    </row>
    <row r="17" spans="2:34" ht="29.25" customHeight="1" x14ac:dyDescent="0.25">
      <c r="B17" s="296"/>
      <c r="C17" s="314"/>
      <c r="D17" s="317"/>
      <c r="E17" s="259"/>
      <c r="F17" s="254"/>
      <c r="G17" s="206"/>
      <c r="H17" s="118"/>
      <c r="I17" s="259"/>
      <c r="J17" s="259"/>
      <c r="K17" s="292"/>
      <c r="L17" s="267"/>
      <c r="M17" s="288"/>
      <c r="N17" s="267"/>
      <c r="O17" s="284"/>
      <c r="P17" s="107">
        <v>3</v>
      </c>
      <c r="Q17" s="118"/>
      <c r="R17" s="107"/>
      <c r="S17" s="107"/>
      <c r="T17" s="223" t="str">
        <f t="shared" si="0"/>
        <v/>
      </c>
      <c r="U17" s="107"/>
      <c r="V17" s="107"/>
      <c r="W17" s="201"/>
      <c r="X17" s="227" t="str">
        <f t="shared" si="1"/>
        <v/>
      </c>
      <c r="Y17" s="228" t="str">
        <f>IFERROR(IF(AND(OR(R16="Preventivo", R16="Detectivo"),OR(R17="Preventivo", R17="Detectivo")),(Y16-(+Y16*T17)),IF(OR(R17="Preventivo", R17="Detectivo"),(Y15-(+Y15*T17)),IF(R17="Correctivo",Y16,""))),"")</f>
        <v/>
      </c>
      <c r="Z17" s="227" t="str">
        <f t="shared" si="2"/>
        <v/>
      </c>
      <c r="AA17" s="228" t="str">
        <f>IFERROR(IF(AND(R16="Correctivo",R17="Correctivo"),(AA16-(+AA16*T17)),IF(R17="Correctivo",(AA15-(+AA15*T17)),IF(OR(R17="Preventivo", R17="Detectivo"),AA16,""))),"")</f>
        <v/>
      </c>
      <c r="AB17" s="227" t="str">
        <f t="shared" si="3"/>
        <v/>
      </c>
      <c r="AC17" s="272"/>
      <c r="AD17" s="278"/>
      <c r="AE17" s="150"/>
      <c r="AF17" s="180"/>
      <c r="AG17" s="180"/>
      <c r="AH17" s="188"/>
    </row>
    <row r="18" spans="2:34" ht="29.25" customHeight="1" x14ac:dyDescent="0.25">
      <c r="B18" s="296"/>
      <c r="C18" s="314"/>
      <c r="D18" s="317"/>
      <c r="E18" s="259"/>
      <c r="F18" s="254"/>
      <c r="G18" s="186"/>
      <c r="H18" s="118"/>
      <c r="I18" s="259"/>
      <c r="J18" s="259"/>
      <c r="K18" s="292"/>
      <c r="L18" s="267"/>
      <c r="M18" s="288"/>
      <c r="N18" s="267"/>
      <c r="O18" s="284"/>
      <c r="P18" s="107">
        <v>4</v>
      </c>
      <c r="Q18" s="118"/>
      <c r="R18" s="107"/>
      <c r="S18" s="107"/>
      <c r="T18" s="223" t="str">
        <f t="shared" si="0"/>
        <v/>
      </c>
      <c r="U18" s="107"/>
      <c r="V18" s="107"/>
      <c r="W18" s="201"/>
      <c r="X18" s="227" t="str">
        <f t="shared" si="1"/>
        <v/>
      </c>
      <c r="Y18" s="228" t="str">
        <f>IFERROR(IF(AND(OR(R17="Preventivo", R17="Detectivo"),OR(R18="Preventivo", R18="Detectivo")),(Y17-(+Y17*T18)),IF(OR(R18="Preventivo", R18="Detectivo"),(Y16-(+Y16*T18)),IF(R18="Correctivo",Y17,""))),"")</f>
        <v/>
      </c>
      <c r="Z18" s="227" t="str">
        <f t="shared" si="2"/>
        <v/>
      </c>
      <c r="AA18" s="228" t="str">
        <f>IFERROR(IF(AND(R17="Correctivo",R18="Correctivo"),(AA17-(+AA17*T18)),IF(R18="Correctivo",(AA16-(+AA16*T18)),IF(OR(R18="Preventivo", R18="Detectivo"),AA17,""))),"")</f>
        <v/>
      </c>
      <c r="AB18" s="227" t="str">
        <f t="shared" si="3"/>
        <v/>
      </c>
      <c r="AC18" s="272"/>
      <c r="AD18" s="278"/>
      <c r="AE18" s="150"/>
      <c r="AF18" s="180"/>
      <c r="AG18" s="180"/>
      <c r="AH18" s="188"/>
    </row>
    <row r="19" spans="2:34" ht="29.25" customHeight="1" x14ac:dyDescent="0.25">
      <c r="B19" s="296"/>
      <c r="C19" s="314"/>
      <c r="D19" s="317"/>
      <c r="E19" s="259"/>
      <c r="F19" s="254"/>
      <c r="G19" s="206"/>
      <c r="H19" s="118"/>
      <c r="I19" s="259"/>
      <c r="J19" s="259"/>
      <c r="K19" s="292"/>
      <c r="L19" s="267"/>
      <c r="M19" s="288"/>
      <c r="N19" s="267"/>
      <c r="O19" s="284"/>
      <c r="P19" s="107">
        <v>5</v>
      </c>
      <c r="Q19" s="118"/>
      <c r="R19" s="107"/>
      <c r="S19" s="107"/>
      <c r="T19" s="223" t="str">
        <f t="shared" si="0"/>
        <v/>
      </c>
      <c r="U19" s="107"/>
      <c r="V19" s="107"/>
      <c r="W19" s="201"/>
      <c r="X19" s="227" t="str">
        <f t="shared" si="1"/>
        <v/>
      </c>
      <c r="Y19" s="228" t="str">
        <f>IFERROR(IF(AND(OR(R18="Preventivo", R18="Detectivo"),OR(R19="Preventivo", R19="Detectivo")),(Y18-(+Y18*T19)),IF(OR(R19="Preventivo", R19="Detectivo"),(Y17-(+Y17*T19)),IF(R19="Correctivo",Y18,""))),"")</f>
        <v/>
      </c>
      <c r="Z19" s="227" t="str">
        <f t="shared" si="2"/>
        <v/>
      </c>
      <c r="AA19" s="228" t="str">
        <f>IFERROR(IF(AND(R18="Correctivo",R19="Correctivo"),(AA18-(+AA18*T19)),IF(R19="Correctivo",(AA17-(+AA17*T19)),IF(OR(R19="Preventivo", R19="Detectivo"),AA18,""))),"")</f>
        <v/>
      </c>
      <c r="AB19" s="227" t="str">
        <f t="shared" si="3"/>
        <v/>
      </c>
      <c r="AC19" s="272"/>
      <c r="AD19" s="278"/>
      <c r="AE19" s="150"/>
      <c r="AF19" s="180"/>
      <c r="AG19" s="180"/>
      <c r="AH19" s="188"/>
    </row>
    <row r="20" spans="2:34" ht="29.25" customHeight="1" x14ac:dyDescent="0.25">
      <c r="B20" s="297"/>
      <c r="C20" s="314"/>
      <c r="D20" s="317"/>
      <c r="E20" s="259"/>
      <c r="F20" s="254"/>
      <c r="G20" s="206"/>
      <c r="H20" s="159"/>
      <c r="I20" s="259"/>
      <c r="J20" s="259"/>
      <c r="K20" s="293"/>
      <c r="L20" s="267"/>
      <c r="M20" s="289"/>
      <c r="N20" s="267"/>
      <c r="O20" s="285"/>
      <c r="P20" s="107">
        <v>6</v>
      </c>
      <c r="Q20" s="118"/>
      <c r="R20" s="107"/>
      <c r="S20" s="107"/>
      <c r="T20" s="223" t="str">
        <f t="shared" si="0"/>
        <v/>
      </c>
      <c r="U20" s="107"/>
      <c r="V20" s="107"/>
      <c r="W20" s="201"/>
      <c r="X20" s="227" t="str">
        <f t="shared" si="1"/>
        <v/>
      </c>
      <c r="Y20" s="228" t="str">
        <f>IFERROR(IF(AND(OR(R19="Preventivo", R19="Detectivo"),OR(R20="Preventivo", R20="Detectivo")),(Y19-(+Y19*T20)),IF(OR(R20="Preventivo", R20="Detectivo"),(Y18-(+Y18*T20)),IF(R20="Correctivo",Y19,""))),"")</f>
        <v/>
      </c>
      <c r="Z20" s="227" t="str">
        <f t="shared" si="2"/>
        <v/>
      </c>
      <c r="AA20" s="228" t="str">
        <f>IFERROR(IF(AND(R19="Correctivo",R20="Correctivo"),(AA19-(+AA19*T20)),IF(R20="Correctivo",(AA18-(+AA18*T20)),IF(OR(R20="Preventivo", R20="Detectivo"),AA19,""))),"")</f>
        <v/>
      </c>
      <c r="AB20" s="227" t="str">
        <f t="shared" si="3"/>
        <v/>
      </c>
      <c r="AC20" s="272"/>
      <c r="AD20" s="279"/>
      <c r="AE20" s="152"/>
      <c r="AF20" s="181"/>
      <c r="AG20" s="181"/>
      <c r="AH20" s="189"/>
    </row>
    <row r="21" spans="2:34" ht="29.25" customHeight="1" thickBot="1" x14ac:dyDescent="0.3">
      <c r="B21" s="298"/>
      <c r="C21" s="315"/>
      <c r="D21" s="318"/>
      <c r="E21" s="260"/>
      <c r="F21" s="255"/>
      <c r="G21" s="207"/>
      <c r="H21" s="119"/>
      <c r="I21" s="260"/>
      <c r="J21" s="260"/>
      <c r="K21" s="294"/>
      <c r="L21" s="268"/>
      <c r="M21" s="290"/>
      <c r="N21" s="268"/>
      <c r="O21" s="286"/>
      <c r="P21" s="177">
        <v>7</v>
      </c>
      <c r="Q21" s="176"/>
      <c r="R21" s="177"/>
      <c r="S21" s="177"/>
      <c r="T21" s="224" t="str">
        <f t="shared" si="0"/>
        <v/>
      </c>
      <c r="U21" s="177"/>
      <c r="V21" s="177"/>
      <c r="W21" s="178"/>
      <c r="X21" s="229" t="str">
        <f t="shared" si="1"/>
        <v/>
      </c>
      <c r="Y21" s="230" t="str">
        <f>IFERROR(IF(AND(OR(R20="Preventivo", R20="Detectivo"),OR(R21="Preventivo", R21="Detectivo")),(Y20-(+Y20*T21)),IF(OR(R21="Preventivo", R21="Detectivo"),(Y19-(+Y19*T21)),IF(R21="Correctivo",Y20,""))),"")</f>
        <v/>
      </c>
      <c r="Z21" s="229" t="str">
        <f t="shared" si="2"/>
        <v/>
      </c>
      <c r="AA21" s="230" t="str">
        <f>IFERROR(IF(AND(R20="Correctivo",R21="Correctivo"),(AA20-(+AA20*T21)),IF(R21="Correctivo",(AA19-(+AA19*T21)),IF(OR(R21="Preventivo", R21="Detectivo"),AA20,""))),"")</f>
        <v/>
      </c>
      <c r="AB21" s="229" t="str">
        <f t="shared" si="3"/>
        <v/>
      </c>
      <c r="AC21" s="273"/>
      <c r="AD21" s="280"/>
      <c r="AE21" s="151"/>
      <c r="AF21" s="182"/>
      <c r="AG21" s="182"/>
      <c r="AH21" s="190"/>
    </row>
    <row r="22" spans="2:34" s="105" customFormat="1" ht="29.25" customHeight="1" x14ac:dyDescent="0.25">
      <c r="B22" s="295">
        <v>2</v>
      </c>
      <c r="C22" s="313"/>
      <c r="D22" s="316"/>
      <c r="E22" s="258"/>
      <c r="F22" s="253"/>
      <c r="G22" s="205"/>
      <c r="H22" s="153"/>
      <c r="I22" s="258"/>
      <c r="J22" s="258"/>
      <c r="K22" s="291" t="str">
        <f>IF(J22&lt;=0,"",IF(J22&lt;=2,"Muy Baja",IF(J22&lt;=12,"Baja",IF(J22&lt;=365,"Media",IF(J22&lt;=5000,"Alta","Muy Alta")))))</f>
        <v/>
      </c>
      <c r="L22" s="266" t="str">
        <f>IF(K22="","",IF(K22="Muy Baja",0.2,IF(K22="Baja",0.4,IF(K22="Media",0.6,IF(K22="Alta",0.8,IF(K22="Muy Alta",1,))))))</f>
        <v/>
      </c>
      <c r="M22" s="287"/>
      <c r="N22" s="266" t="str">
        <f>IF(M22="","",IF(M22="Leve",0.2,IF(M22="Menor",0.4,IF(M22="Moderado",0.6,IF(M22="Mayor",0.8,IF(M22="Catastrófico",1,))))))</f>
        <v/>
      </c>
      <c r="O22" s="283" t="str">
        <f>IF(OR(AND(K22="Muy Baja",M22="Leve"),AND(K22="Muy Baja",M22="Menor"),AND(K22="Baja",M22="Leve")),"BAJA",IF(OR(AND(K22="Muy baja",M22="Moderado"),AND(K22="Baja",M22="Menor"),AND(K22="Baja",M22="Moderado"),AND(K22="Media",M22="Leve"),AND(K22="Media",M22="Menor"),AND(K22="Media",M22="Moderado"),AND(K22="Alta",M22="Leve"),AND(K22="Alta",M22="Menor")),"MODERADA",IF(OR(AND(K22="Muy Baja",M22="Mayor"),AND(K22="Baja",M22="Mayor"),AND(K22="Media",M22="Mayor"),AND(K22="Alta",M22="Moderado"),AND(K22="Alta",M22="Mayor"),AND(K22="Muy Alta",M22="Leve"),AND(K22="Muy Alta",M22="Menor"),AND(K22="Muy Alta",M22="Moderado"),AND(K22="Muy Alta",M22="Mayor")),"ALTA",IF(OR(AND(K22="Muy Baja",M22="Catastrófico"),AND(K22="Baja",M22="Catastrófico"),AND(K22="Media",M22="Catastrófico"),AND(K22="Alta",M22="Catastrófico"),AND(K22="Muy Alta",M22="Catastrófico")),"EXTREMA",""))))</f>
        <v/>
      </c>
      <c r="P22" s="156">
        <v>1</v>
      </c>
      <c r="Q22" s="154"/>
      <c r="R22" s="156"/>
      <c r="S22" s="156"/>
      <c r="T22" s="222" t="str">
        <f t="shared" ref="T22:T28" si="4">IF(AND(R22="Preventivo",S22="Automático"),"50%",IF(AND(R22="Preventivo",S22="Manual"),"40%",IF(AND(R22="Detectivo",S22="Automático"),"40%",IF(AND(R22="Detectivo",S22="Manual"),"30%",IF(AND(R22="Correctivo",S22="Automático"),"35%",IF(AND(R22="Correctivo",S22="Manual"),"25%",""))))))</f>
        <v/>
      </c>
      <c r="U22" s="156"/>
      <c r="V22" s="156"/>
      <c r="W22" s="106"/>
      <c r="X22" s="225" t="str">
        <f t="shared" ref="X22:X28" si="5">IFERROR(IF(Y22="","",IF(Y22&lt;=0.2,"Muy Baja",IF(Y22&lt;=0.4,"Baja",IF(Y22&lt;=0.6,"Media",IF(Y22&lt;=0.8,"Alta","Muy Alta"))))),"")</f>
        <v/>
      </c>
      <c r="Y22" s="226" t="str">
        <f>IFERROR(IF(OR(R22="Preventivo", R22="Detectivo"),(L22-(+L22*T22)),IF(R22="Correctivo",L22,"")),"")</f>
        <v/>
      </c>
      <c r="Z22" s="225" t="str">
        <f t="shared" ref="Z22:Z28" si="6">IFERROR(IF(AA22="","",IF(AA22&lt;=0.2,"Leve",IF(AA22&lt;=0.4,"Menor",IF(AA22&lt;=0.6,"Moderado",IF(AA22&lt;=0.8,"Mayor","Catastrófico"))))),"")</f>
        <v/>
      </c>
      <c r="AA22" s="226" t="str">
        <f>IFERROR(IF(R22="Correctivo",(N22-(+N22*T22)),IF(OR(R22="Preventivo", R22="Detectivo"),N22,"")),"")</f>
        <v/>
      </c>
      <c r="AB22" s="225" t="str">
        <f t="shared" ref="AB22:AB28" si="7">IFERROR(IF(OR(AND(X22="Muy Baja",Z22="Leve"),AND(X22="Muy Baja",Z22="Menor"),AND(X22="Baja",Z22="Leve")),"BAJA",IF(OR(AND(X22="Muy baja",Z22="Moderado"),AND(X22="Baja",Z22="Menor"),AND(X22="Baja",Z22="Moderado"),AND(X22="Media",Z22="Leve"),AND(X22="Media",Z22="Menor"),AND(X22="Media",Z22="Moderado"),AND(X22="Alta",Z22="Leve"),AND(X22="Alta",Z22="Menor")),"MODERADA",IF(OR(AND(X22="Muy Baja",Z22="Mayor"),AND(X22="Baja",Z22="Mayor"),AND(X22="Media",Z22="Mayor"),AND(X22="Alta",Z22="Moderado"),AND(X22="Alta",Z22="Mayor"),AND(X22="Muy Alta",Z22="Leve"),AND(X22="Muy Alta",Z22="Menor"),AND(X22="Muy Alta",Z22="Moderado"),AND(X22="Muy Alta",Z22="Mayor")),"ALTA",IF(OR(AND(X22="Muy Baja",Z22="Catastrófico"),AND(X22="Baja",Z22="Catastrófico"),AND(X22="Media",Z22="Catastrófico"),AND(X22="Alta",Z22="Catastrófico"),AND(X22="Muy Alta",Z22="Catastrófico")),"EXTREMA","")))),"")</f>
        <v/>
      </c>
      <c r="AC22" s="271" t="str">
        <f>IF(ISBLANK(S22), O22,LOOKUP(2,1/(AB22:AB28&lt;&gt;""),AB22:AB28))</f>
        <v/>
      </c>
      <c r="AD22" s="277"/>
      <c r="AE22" s="155"/>
      <c r="AF22" s="179"/>
      <c r="AG22" s="179"/>
      <c r="AH22" s="187"/>
    </row>
    <row r="23" spans="2:34" ht="29.25" customHeight="1" x14ac:dyDescent="0.25">
      <c r="B23" s="296"/>
      <c r="C23" s="314"/>
      <c r="D23" s="317"/>
      <c r="E23" s="259"/>
      <c r="F23" s="254"/>
      <c r="G23" s="206"/>
      <c r="H23" s="204"/>
      <c r="I23" s="259"/>
      <c r="J23" s="259"/>
      <c r="K23" s="292"/>
      <c r="L23" s="267"/>
      <c r="M23" s="288"/>
      <c r="N23" s="267"/>
      <c r="O23" s="284"/>
      <c r="P23" s="107">
        <v>2</v>
      </c>
      <c r="Q23" s="204"/>
      <c r="R23" s="107"/>
      <c r="S23" s="107"/>
      <c r="T23" s="223" t="str">
        <f t="shared" si="4"/>
        <v/>
      </c>
      <c r="U23" s="107"/>
      <c r="V23" s="107"/>
      <c r="W23" s="201"/>
      <c r="X23" s="227" t="str">
        <f t="shared" si="5"/>
        <v/>
      </c>
      <c r="Y23" s="228" t="str">
        <f>IFERROR(IF(AND(OR(R22="Preventivo", R22="Detectivo"),OR(R23="Preventivo", R23="Detectivo")),(Y22-(+Y22*T23)),IF(OR(R23="Preventivo", R23="Detectivo"),(L22-(+L22*T23)),IF(R23="Correctivo",Y22,""))),"")</f>
        <v/>
      </c>
      <c r="Z23" s="227" t="str">
        <f t="shared" si="6"/>
        <v/>
      </c>
      <c r="AA23" s="228" t="str">
        <f>IFERROR(IF(AND(R22="Correctivo",R23="Correctivo"),(AA22-(+AA22*T23)),IF(R23="Correctivo",(N22-(+N22*T23)),IF(OR(R23="Preventivo", R23="Detectivo"),AA22,""))),"")</f>
        <v/>
      </c>
      <c r="AB23" s="227" t="str">
        <f t="shared" si="7"/>
        <v/>
      </c>
      <c r="AC23" s="272"/>
      <c r="AD23" s="278"/>
      <c r="AE23" s="150"/>
      <c r="AF23" s="180"/>
      <c r="AG23" s="180"/>
      <c r="AH23" s="188"/>
    </row>
    <row r="24" spans="2:34" ht="29.25" customHeight="1" x14ac:dyDescent="0.25">
      <c r="B24" s="296"/>
      <c r="C24" s="314"/>
      <c r="D24" s="317"/>
      <c r="E24" s="259"/>
      <c r="F24" s="254"/>
      <c r="G24" s="206"/>
      <c r="H24" s="118"/>
      <c r="I24" s="259"/>
      <c r="J24" s="259"/>
      <c r="K24" s="292"/>
      <c r="L24" s="267"/>
      <c r="M24" s="288"/>
      <c r="N24" s="267"/>
      <c r="O24" s="284"/>
      <c r="P24" s="107">
        <v>3</v>
      </c>
      <c r="Q24" s="118"/>
      <c r="R24" s="107"/>
      <c r="S24" s="107"/>
      <c r="T24" s="223" t="str">
        <f t="shared" si="4"/>
        <v/>
      </c>
      <c r="U24" s="107"/>
      <c r="V24" s="107"/>
      <c r="W24" s="201"/>
      <c r="X24" s="227" t="str">
        <f t="shared" si="5"/>
        <v/>
      </c>
      <c r="Y24" s="228" t="str">
        <f>IFERROR(IF(AND(OR(R23="Preventivo", R23="Detectivo"),OR(R24="Preventivo", R24="Detectivo")),(Y23-(+Y23*T24)),IF(OR(R24="Preventivo", R24="Detectivo"),(Y22-(+Y22*T24)),IF(R24="Correctivo",Y23,""))),"")</f>
        <v/>
      </c>
      <c r="Z24" s="227" t="str">
        <f t="shared" si="6"/>
        <v/>
      </c>
      <c r="AA24" s="228" t="str">
        <f>IFERROR(IF(AND(R23="Correctivo",R24="Correctivo"),(AA23-(+AA23*T24)),IF(R24="Correctivo",(AA22-(+AA22*T24)),IF(OR(R24="Preventivo", R24="Detectivo"),AA23,""))),"")</f>
        <v/>
      </c>
      <c r="AB24" s="227" t="str">
        <f t="shared" si="7"/>
        <v/>
      </c>
      <c r="AC24" s="272"/>
      <c r="AD24" s="278"/>
      <c r="AE24" s="150"/>
      <c r="AF24" s="180"/>
      <c r="AG24" s="180"/>
      <c r="AH24" s="188"/>
    </row>
    <row r="25" spans="2:34" ht="29.25" customHeight="1" x14ac:dyDescent="0.25">
      <c r="B25" s="296"/>
      <c r="C25" s="314"/>
      <c r="D25" s="317"/>
      <c r="E25" s="259"/>
      <c r="F25" s="254"/>
      <c r="G25" s="186"/>
      <c r="H25" s="118"/>
      <c r="I25" s="259"/>
      <c r="J25" s="259"/>
      <c r="K25" s="292"/>
      <c r="L25" s="267"/>
      <c r="M25" s="288"/>
      <c r="N25" s="267"/>
      <c r="O25" s="284"/>
      <c r="P25" s="107">
        <v>4</v>
      </c>
      <c r="Q25" s="118"/>
      <c r="R25" s="107"/>
      <c r="S25" s="107"/>
      <c r="T25" s="223" t="str">
        <f t="shared" si="4"/>
        <v/>
      </c>
      <c r="U25" s="107"/>
      <c r="V25" s="107"/>
      <c r="W25" s="201"/>
      <c r="X25" s="227" t="str">
        <f t="shared" si="5"/>
        <v/>
      </c>
      <c r="Y25" s="228" t="str">
        <f>IFERROR(IF(AND(OR(R24="Preventivo", R24="Detectivo"),OR(R25="Preventivo", R25="Detectivo")),(Y24-(+Y24*T25)),IF(OR(R25="Preventivo", R25="Detectivo"),(Y23-(+Y23*T25)),IF(R25="Correctivo",Y24,""))),"")</f>
        <v/>
      </c>
      <c r="Z25" s="227" t="str">
        <f t="shared" si="6"/>
        <v/>
      </c>
      <c r="AA25" s="228" t="str">
        <f>IFERROR(IF(AND(R24="Correctivo",R25="Correctivo"),(AA24-(+AA24*T25)),IF(R25="Correctivo",(AA23-(+AA23*T25)),IF(OR(R25="Preventivo", R25="Detectivo"),AA24,""))),"")</f>
        <v/>
      </c>
      <c r="AB25" s="227" t="str">
        <f t="shared" si="7"/>
        <v/>
      </c>
      <c r="AC25" s="272"/>
      <c r="AD25" s="278"/>
      <c r="AE25" s="150"/>
      <c r="AF25" s="180"/>
      <c r="AG25" s="180"/>
      <c r="AH25" s="188"/>
    </row>
    <row r="26" spans="2:34" ht="29.25" customHeight="1" x14ac:dyDescent="0.25">
      <c r="B26" s="296"/>
      <c r="C26" s="314"/>
      <c r="D26" s="317"/>
      <c r="E26" s="259"/>
      <c r="F26" s="254"/>
      <c r="G26" s="206"/>
      <c r="H26" s="118"/>
      <c r="I26" s="259"/>
      <c r="J26" s="259"/>
      <c r="K26" s="292"/>
      <c r="L26" s="267"/>
      <c r="M26" s="288"/>
      <c r="N26" s="267"/>
      <c r="O26" s="284"/>
      <c r="P26" s="107">
        <v>5</v>
      </c>
      <c r="Q26" s="118"/>
      <c r="R26" s="107"/>
      <c r="S26" s="107"/>
      <c r="T26" s="223" t="str">
        <f t="shared" si="4"/>
        <v/>
      </c>
      <c r="U26" s="107"/>
      <c r="V26" s="107"/>
      <c r="W26" s="201"/>
      <c r="X26" s="227" t="str">
        <f t="shared" si="5"/>
        <v/>
      </c>
      <c r="Y26" s="228" t="str">
        <f>IFERROR(IF(AND(OR(R25="Preventivo", R25="Detectivo"),OR(R26="Preventivo", R26="Detectivo")),(Y25-(+Y25*T26)),IF(OR(R26="Preventivo", R26="Detectivo"),(Y24-(+Y24*T26)),IF(R26="Correctivo",Y25,""))),"")</f>
        <v/>
      </c>
      <c r="Z26" s="227" t="str">
        <f t="shared" si="6"/>
        <v/>
      </c>
      <c r="AA26" s="228" t="str">
        <f>IFERROR(IF(AND(R25="Correctivo",R26="Correctivo"),(AA25-(+AA25*T26)),IF(R26="Correctivo",(AA24-(+AA24*T26)),IF(OR(R26="Preventivo", R26="Detectivo"),AA25,""))),"")</f>
        <v/>
      </c>
      <c r="AB26" s="227" t="str">
        <f t="shared" si="7"/>
        <v/>
      </c>
      <c r="AC26" s="272"/>
      <c r="AD26" s="278"/>
      <c r="AE26" s="150"/>
      <c r="AF26" s="180"/>
      <c r="AG26" s="180"/>
      <c r="AH26" s="188"/>
    </row>
    <row r="27" spans="2:34" ht="29.25" customHeight="1" x14ac:dyDescent="0.25">
      <c r="B27" s="297"/>
      <c r="C27" s="314"/>
      <c r="D27" s="317"/>
      <c r="E27" s="259"/>
      <c r="F27" s="254"/>
      <c r="G27" s="206"/>
      <c r="H27" s="159"/>
      <c r="I27" s="259"/>
      <c r="J27" s="259"/>
      <c r="K27" s="293"/>
      <c r="L27" s="267"/>
      <c r="M27" s="289"/>
      <c r="N27" s="267"/>
      <c r="O27" s="285"/>
      <c r="P27" s="107">
        <v>6</v>
      </c>
      <c r="Q27" s="118"/>
      <c r="R27" s="107"/>
      <c r="S27" s="107"/>
      <c r="T27" s="223" t="str">
        <f t="shared" si="4"/>
        <v/>
      </c>
      <c r="U27" s="107"/>
      <c r="V27" s="107"/>
      <c r="W27" s="201"/>
      <c r="X27" s="227" t="str">
        <f t="shared" si="5"/>
        <v/>
      </c>
      <c r="Y27" s="228" t="str">
        <f>IFERROR(IF(AND(OR(R26="Preventivo", R26="Detectivo"),OR(R27="Preventivo", R27="Detectivo")),(Y26-(+Y26*T27)),IF(OR(R27="Preventivo", R27="Detectivo"),(Y25-(+Y25*T27)),IF(R27="Correctivo",Y26,""))),"")</f>
        <v/>
      </c>
      <c r="Z27" s="227" t="str">
        <f t="shared" si="6"/>
        <v/>
      </c>
      <c r="AA27" s="228" t="str">
        <f>IFERROR(IF(AND(R26="Correctivo",R27="Correctivo"),(AA26-(+AA26*T27)),IF(R27="Correctivo",(AA25-(+AA25*T27)),IF(OR(R27="Preventivo", R27="Detectivo"),AA26,""))),"")</f>
        <v/>
      </c>
      <c r="AB27" s="227" t="str">
        <f t="shared" si="7"/>
        <v/>
      </c>
      <c r="AC27" s="272"/>
      <c r="AD27" s="279"/>
      <c r="AE27" s="152"/>
      <c r="AF27" s="181"/>
      <c r="AG27" s="181"/>
      <c r="AH27" s="189"/>
    </row>
    <row r="28" spans="2:34" ht="29.25" customHeight="1" thickBot="1" x14ac:dyDescent="0.3">
      <c r="B28" s="298"/>
      <c r="C28" s="315"/>
      <c r="D28" s="318"/>
      <c r="E28" s="260"/>
      <c r="F28" s="255"/>
      <c r="G28" s="207"/>
      <c r="H28" s="119"/>
      <c r="I28" s="260"/>
      <c r="J28" s="260"/>
      <c r="K28" s="294"/>
      <c r="L28" s="268"/>
      <c r="M28" s="290"/>
      <c r="N28" s="268"/>
      <c r="O28" s="286"/>
      <c r="P28" s="177">
        <v>7</v>
      </c>
      <c r="Q28" s="176"/>
      <c r="R28" s="177"/>
      <c r="S28" s="177"/>
      <c r="T28" s="224" t="str">
        <f t="shared" si="4"/>
        <v/>
      </c>
      <c r="U28" s="177"/>
      <c r="V28" s="177"/>
      <c r="W28" s="178"/>
      <c r="X28" s="229" t="str">
        <f t="shared" si="5"/>
        <v/>
      </c>
      <c r="Y28" s="230" t="str">
        <f>IFERROR(IF(AND(OR(R27="Preventivo", R27="Detectivo"),OR(R28="Preventivo", R28="Detectivo")),(Y27-(+Y27*T28)),IF(OR(R28="Preventivo", R28="Detectivo"),(Y26-(+Y26*T28)),IF(R28="Correctivo",Y27,""))),"")</f>
        <v/>
      </c>
      <c r="Z28" s="229" t="str">
        <f t="shared" si="6"/>
        <v/>
      </c>
      <c r="AA28" s="230" t="str">
        <f>IFERROR(IF(AND(R27="Correctivo",R28="Correctivo"),(AA27-(+AA27*T28)),IF(R28="Correctivo",(AA26-(+AA26*T28)),IF(OR(R28="Preventivo", R28="Detectivo"),AA27,""))),"")</f>
        <v/>
      </c>
      <c r="AB28" s="229" t="str">
        <f t="shared" si="7"/>
        <v/>
      </c>
      <c r="AC28" s="273"/>
      <c r="AD28" s="280"/>
      <c r="AE28" s="151"/>
      <c r="AF28" s="182"/>
      <c r="AG28" s="182"/>
      <c r="AH28" s="190"/>
    </row>
    <row r="29" spans="2:34" s="105" customFormat="1" ht="29.25" customHeight="1" x14ac:dyDescent="0.25">
      <c r="B29" s="295">
        <v>3</v>
      </c>
      <c r="C29" s="313"/>
      <c r="D29" s="316"/>
      <c r="E29" s="258"/>
      <c r="F29" s="253"/>
      <c r="G29" s="205"/>
      <c r="H29" s="153"/>
      <c r="I29" s="258"/>
      <c r="J29" s="258"/>
      <c r="K29" s="291" t="str">
        <f>IF(J29&lt;=0,"",IF(J29&lt;=2,"Muy Baja",IF(J29&lt;=12,"Baja",IF(J29&lt;=365,"Media",IF(J29&lt;=5000,"Alta","Muy Alta")))))</f>
        <v/>
      </c>
      <c r="L29" s="266" t="str">
        <f>IF(K29="","",IF(K29="Muy Baja",0.2,IF(K29="Baja",0.4,IF(K29="Media",0.6,IF(K29="Alta",0.8,IF(K29="Muy Alta",1,))))))</f>
        <v/>
      </c>
      <c r="M29" s="287"/>
      <c r="N29" s="266" t="str">
        <f>IF(M29="","",IF(M29="Leve",0.2,IF(M29="Menor",0.4,IF(M29="Moderado",0.6,IF(M29="Mayor",0.8,IF(M29="Catastrófico",1,))))))</f>
        <v/>
      </c>
      <c r="O29" s="283" t="str">
        <f>IF(OR(AND(K29="Muy Baja",M29="Leve"),AND(K29="Muy Baja",M29="Menor"),AND(K29="Baja",M29="Leve")),"BAJA",IF(OR(AND(K29="Muy baja",M29="Moderado"),AND(K29="Baja",M29="Menor"),AND(K29="Baja",M29="Moderado"),AND(K29="Media",M29="Leve"),AND(K29="Media",M29="Menor"),AND(K29="Media",M29="Moderado"),AND(K29="Alta",M29="Leve"),AND(K29="Alta",M29="Menor")),"MODERADA",IF(OR(AND(K29="Muy Baja",M29="Mayor"),AND(K29="Baja",M29="Mayor"),AND(K29="Media",M29="Mayor"),AND(K29="Alta",M29="Moderado"),AND(K29="Alta",M29="Mayor"),AND(K29="Muy Alta",M29="Leve"),AND(K29="Muy Alta",M29="Menor"),AND(K29="Muy Alta",M29="Moderado"),AND(K29="Muy Alta",M29="Mayor")),"ALTA",IF(OR(AND(K29="Muy Baja",M29="Catastrófico"),AND(K29="Baja",M29="Catastrófico"),AND(K29="Media",M29="Catastrófico"),AND(K29="Alta",M29="Catastrófico"),AND(K29="Muy Alta",M29="Catastrófico")),"EXTREMA",""))))</f>
        <v/>
      </c>
      <c r="P29" s="156">
        <v>1</v>
      </c>
      <c r="Q29" s="154"/>
      <c r="R29" s="156"/>
      <c r="S29" s="156"/>
      <c r="T29" s="222" t="str">
        <f t="shared" ref="T29:T63" si="8">IF(AND(R29="Preventivo",S29="Automático"),"50%",IF(AND(R29="Preventivo",S29="Manual"),"40%",IF(AND(R29="Detectivo",S29="Automático"),"40%",IF(AND(R29="Detectivo",S29="Manual"),"30%",IF(AND(R29="Correctivo",S29="Automático"),"35%",IF(AND(R29="Correctivo",S29="Manual"),"25%",""))))))</f>
        <v/>
      </c>
      <c r="U29" s="156"/>
      <c r="V29" s="156"/>
      <c r="W29" s="106"/>
      <c r="X29" s="225" t="str">
        <f t="shared" ref="X29:X63" si="9">IFERROR(IF(Y29="","",IF(Y29&lt;=0.2,"Muy Baja",IF(Y29&lt;=0.4,"Baja",IF(Y29&lt;=0.6,"Media",IF(Y29&lt;=0.8,"Alta","Muy Alta"))))),"")</f>
        <v/>
      </c>
      <c r="Y29" s="226" t="str">
        <f>IFERROR(IF(OR(R29="Preventivo", R29="Detectivo"),(L29-(+L29*T29)),IF(R29="Correctivo",L29,"")),"")</f>
        <v/>
      </c>
      <c r="Z29" s="225" t="str">
        <f t="shared" ref="Z29:Z63" si="10">IFERROR(IF(AA29="","",IF(AA29&lt;=0.2,"Leve",IF(AA29&lt;=0.4,"Menor",IF(AA29&lt;=0.6,"Moderado",IF(AA29&lt;=0.8,"Mayor","Catastrófico"))))),"")</f>
        <v/>
      </c>
      <c r="AA29" s="226" t="str">
        <f>IFERROR(IF(R29="Correctivo",(N29-(+N29*T29)),IF(OR(R29="Preventivo", R29="Detectivo"),N29,"")),"")</f>
        <v/>
      </c>
      <c r="AB29" s="225" t="str">
        <f t="shared" ref="AB29:AB63" si="11">IFERROR(IF(OR(AND(X29="Muy Baja",Z29="Leve"),AND(X29="Muy Baja",Z29="Menor"),AND(X29="Baja",Z29="Leve")),"BAJA",IF(OR(AND(X29="Muy baja",Z29="Moderado"),AND(X29="Baja",Z29="Menor"),AND(X29="Baja",Z29="Moderado"),AND(X29="Media",Z29="Leve"),AND(X29="Media",Z29="Menor"),AND(X29="Media",Z29="Moderado"),AND(X29="Alta",Z29="Leve"),AND(X29="Alta",Z29="Menor")),"MODERADA",IF(OR(AND(X29="Muy Baja",Z29="Mayor"),AND(X29="Baja",Z29="Mayor"),AND(X29="Media",Z29="Mayor"),AND(X29="Alta",Z29="Moderado"),AND(X29="Alta",Z29="Mayor"),AND(X29="Muy Alta",Z29="Leve"),AND(X29="Muy Alta",Z29="Menor"),AND(X29="Muy Alta",Z29="Moderado"),AND(X29="Muy Alta",Z29="Mayor")),"ALTA",IF(OR(AND(X29="Muy Baja",Z29="Catastrófico"),AND(X29="Baja",Z29="Catastrófico"),AND(X29="Media",Z29="Catastrófico"),AND(X29="Alta",Z29="Catastrófico"),AND(X29="Muy Alta",Z29="Catastrófico")),"EXTREMA","")))),"")</f>
        <v/>
      </c>
      <c r="AC29" s="271" t="str">
        <f>IF(ISBLANK(S29), O29,LOOKUP(2,1/(AB29:AB35&lt;&gt;""),AB29:AB35))</f>
        <v/>
      </c>
      <c r="AD29" s="277"/>
      <c r="AE29" s="155"/>
      <c r="AF29" s="179"/>
      <c r="AG29" s="179"/>
      <c r="AH29" s="187"/>
    </row>
    <row r="30" spans="2:34" ht="29.25" customHeight="1" x14ac:dyDescent="0.25">
      <c r="B30" s="296"/>
      <c r="C30" s="314"/>
      <c r="D30" s="317"/>
      <c r="E30" s="259"/>
      <c r="F30" s="254"/>
      <c r="G30" s="206"/>
      <c r="H30" s="204"/>
      <c r="I30" s="259"/>
      <c r="J30" s="259"/>
      <c r="K30" s="292"/>
      <c r="L30" s="267"/>
      <c r="M30" s="288"/>
      <c r="N30" s="267"/>
      <c r="O30" s="284"/>
      <c r="P30" s="107">
        <v>2</v>
      </c>
      <c r="Q30" s="204"/>
      <c r="R30" s="107"/>
      <c r="S30" s="107"/>
      <c r="T30" s="223" t="str">
        <f t="shared" si="8"/>
        <v/>
      </c>
      <c r="U30" s="107"/>
      <c r="V30" s="107"/>
      <c r="W30" s="201"/>
      <c r="X30" s="227" t="str">
        <f t="shared" si="9"/>
        <v/>
      </c>
      <c r="Y30" s="228" t="str">
        <f>IFERROR(IF(AND(OR(R29="Preventivo", R29="Detectivo"),OR(R30="Preventivo", R30="Detectivo")),(Y29-(+Y29*T30)),IF(OR(R30="Preventivo", R30="Detectivo"),(L29-(+L29*T30)),IF(R30="Correctivo",Y29,""))),"")</f>
        <v/>
      </c>
      <c r="Z30" s="227" t="str">
        <f t="shared" si="10"/>
        <v/>
      </c>
      <c r="AA30" s="228" t="str">
        <f>IFERROR(IF(AND(R29="Correctivo",R30="Correctivo"),(AA29-(+AA29*T30)),IF(R30="Correctivo",(N29-(+N29*T30)),IF(OR(R30="Preventivo", R30="Detectivo"),AA29,""))),"")</f>
        <v/>
      </c>
      <c r="AB30" s="227" t="str">
        <f t="shared" si="11"/>
        <v/>
      </c>
      <c r="AC30" s="272"/>
      <c r="AD30" s="278"/>
      <c r="AE30" s="150"/>
      <c r="AF30" s="180"/>
      <c r="AG30" s="180"/>
      <c r="AH30" s="188"/>
    </row>
    <row r="31" spans="2:34" ht="29.25" customHeight="1" x14ac:dyDescent="0.25">
      <c r="B31" s="296"/>
      <c r="C31" s="314"/>
      <c r="D31" s="317"/>
      <c r="E31" s="259"/>
      <c r="F31" s="254"/>
      <c r="G31" s="206"/>
      <c r="H31" s="118"/>
      <c r="I31" s="259"/>
      <c r="J31" s="259"/>
      <c r="K31" s="292"/>
      <c r="L31" s="267"/>
      <c r="M31" s="288"/>
      <c r="N31" s="267"/>
      <c r="O31" s="284"/>
      <c r="P31" s="107">
        <v>3</v>
      </c>
      <c r="Q31" s="118"/>
      <c r="R31" s="107"/>
      <c r="S31" s="107"/>
      <c r="T31" s="223" t="str">
        <f t="shared" si="8"/>
        <v/>
      </c>
      <c r="U31" s="107"/>
      <c r="V31" s="107"/>
      <c r="W31" s="201"/>
      <c r="X31" s="227" t="str">
        <f t="shared" si="9"/>
        <v/>
      </c>
      <c r="Y31" s="228" t="str">
        <f>IFERROR(IF(AND(OR(R30="Preventivo", R30="Detectivo"),OR(R31="Preventivo", R31="Detectivo")),(Y30-(+Y30*T31)),IF(OR(R31="Preventivo", R31="Detectivo"),(Y29-(+Y29*T31)),IF(R31="Correctivo",Y30,""))),"")</f>
        <v/>
      </c>
      <c r="Z31" s="227" t="str">
        <f t="shared" si="10"/>
        <v/>
      </c>
      <c r="AA31" s="228" t="str">
        <f>IFERROR(IF(AND(R30="Correctivo",R31="Correctivo"),(AA30-(+AA30*T31)),IF(R31="Correctivo",(AA29-(+AA29*T31)),IF(OR(R31="Preventivo", R31="Detectivo"),AA30,""))),"")</f>
        <v/>
      </c>
      <c r="AB31" s="227" t="str">
        <f t="shared" si="11"/>
        <v/>
      </c>
      <c r="AC31" s="272"/>
      <c r="AD31" s="278"/>
      <c r="AE31" s="150"/>
      <c r="AF31" s="180"/>
      <c r="AG31" s="180"/>
      <c r="AH31" s="188"/>
    </row>
    <row r="32" spans="2:34" ht="29.25" customHeight="1" x14ac:dyDescent="0.25">
      <c r="B32" s="296"/>
      <c r="C32" s="314"/>
      <c r="D32" s="317"/>
      <c r="E32" s="259"/>
      <c r="F32" s="254"/>
      <c r="G32" s="186"/>
      <c r="H32" s="118"/>
      <c r="I32" s="259"/>
      <c r="J32" s="259"/>
      <c r="K32" s="292"/>
      <c r="L32" s="267"/>
      <c r="M32" s="288"/>
      <c r="N32" s="267"/>
      <c r="O32" s="284"/>
      <c r="P32" s="107">
        <v>4</v>
      </c>
      <c r="Q32" s="118"/>
      <c r="R32" s="107"/>
      <c r="S32" s="107"/>
      <c r="T32" s="223" t="str">
        <f t="shared" si="8"/>
        <v/>
      </c>
      <c r="U32" s="107"/>
      <c r="V32" s="107"/>
      <c r="W32" s="201"/>
      <c r="X32" s="227" t="str">
        <f t="shared" si="9"/>
        <v/>
      </c>
      <c r="Y32" s="228" t="str">
        <f>IFERROR(IF(AND(OR(R31="Preventivo", R31="Detectivo"),OR(R32="Preventivo", R32="Detectivo")),(Y31-(+Y31*T32)),IF(OR(R32="Preventivo", R32="Detectivo"),(Y30-(+Y30*T32)),IF(R32="Correctivo",Y31,""))),"")</f>
        <v/>
      </c>
      <c r="Z32" s="227" t="str">
        <f t="shared" si="10"/>
        <v/>
      </c>
      <c r="AA32" s="228" t="str">
        <f>IFERROR(IF(AND(R31="Correctivo",R32="Correctivo"),(AA31-(+AA31*T32)),IF(R32="Correctivo",(AA30-(+AA30*T32)),IF(OR(R32="Preventivo", R32="Detectivo"),AA31,""))),"")</f>
        <v/>
      </c>
      <c r="AB32" s="227" t="str">
        <f t="shared" si="11"/>
        <v/>
      </c>
      <c r="AC32" s="272"/>
      <c r="AD32" s="278"/>
      <c r="AE32" s="150"/>
      <c r="AF32" s="180"/>
      <c r="AG32" s="180"/>
      <c r="AH32" s="188"/>
    </row>
    <row r="33" spans="2:34" ht="29.25" customHeight="1" x14ac:dyDescent="0.25">
      <c r="B33" s="296"/>
      <c r="C33" s="314"/>
      <c r="D33" s="317"/>
      <c r="E33" s="259"/>
      <c r="F33" s="254"/>
      <c r="G33" s="206"/>
      <c r="H33" s="118"/>
      <c r="I33" s="259"/>
      <c r="J33" s="259"/>
      <c r="K33" s="292"/>
      <c r="L33" s="267"/>
      <c r="M33" s="288"/>
      <c r="N33" s="267"/>
      <c r="O33" s="284"/>
      <c r="P33" s="107">
        <v>5</v>
      </c>
      <c r="Q33" s="118"/>
      <c r="R33" s="107"/>
      <c r="S33" s="107"/>
      <c r="T33" s="223" t="str">
        <f t="shared" si="8"/>
        <v/>
      </c>
      <c r="U33" s="107"/>
      <c r="V33" s="107"/>
      <c r="W33" s="201"/>
      <c r="X33" s="227" t="str">
        <f t="shared" si="9"/>
        <v/>
      </c>
      <c r="Y33" s="228" t="str">
        <f>IFERROR(IF(AND(OR(R32="Preventivo", R32="Detectivo"),OR(R33="Preventivo", R33="Detectivo")),(Y32-(+Y32*T33)),IF(OR(R33="Preventivo", R33="Detectivo"),(Y31-(+Y31*T33)),IF(R33="Correctivo",Y32,""))),"")</f>
        <v/>
      </c>
      <c r="Z33" s="227" t="str">
        <f t="shared" si="10"/>
        <v/>
      </c>
      <c r="AA33" s="228" t="str">
        <f>IFERROR(IF(AND(R32="Correctivo",R33="Correctivo"),(AA32-(+AA32*T33)),IF(R33="Correctivo",(AA31-(+AA31*T33)),IF(OR(R33="Preventivo", R33="Detectivo"),AA32,""))),"")</f>
        <v/>
      </c>
      <c r="AB33" s="227" t="str">
        <f t="shared" si="11"/>
        <v/>
      </c>
      <c r="AC33" s="272"/>
      <c r="AD33" s="278"/>
      <c r="AE33" s="150"/>
      <c r="AF33" s="180"/>
      <c r="AG33" s="180"/>
      <c r="AH33" s="188"/>
    </row>
    <row r="34" spans="2:34" ht="29.25" customHeight="1" x14ac:dyDescent="0.25">
      <c r="B34" s="297"/>
      <c r="C34" s="314"/>
      <c r="D34" s="317"/>
      <c r="E34" s="259"/>
      <c r="F34" s="254"/>
      <c r="G34" s="206"/>
      <c r="H34" s="159"/>
      <c r="I34" s="259"/>
      <c r="J34" s="259"/>
      <c r="K34" s="293"/>
      <c r="L34" s="267"/>
      <c r="M34" s="289"/>
      <c r="N34" s="267"/>
      <c r="O34" s="285"/>
      <c r="P34" s="107">
        <v>6</v>
      </c>
      <c r="Q34" s="118"/>
      <c r="R34" s="107"/>
      <c r="S34" s="107"/>
      <c r="T34" s="223" t="str">
        <f t="shared" si="8"/>
        <v/>
      </c>
      <c r="U34" s="107"/>
      <c r="V34" s="107"/>
      <c r="W34" s="201"/>
      <c r="X34" s="227" t="str">
        <f t="shared" si="9"/>
        <v/>
      </c>
      <c r="Y34" s="228" t="str">
        <f>IFERROR(IF(AND(OR(R33="Preventivo", R33="Detectivo"),OR(R34="Preventivo", R34="Detectivo")),(Y33-(+Y33*T34)),IF(OR(R34="Preventivo", R34="Detectivo"),(Y32-(+Y32*T34)),IF(R34="Correctivo",Y33,""))),"")</f>
        <v/>
      </c>
      <c r="Z34" s="227" t="str">
        <f t="shared" si="10"/>
        <v/>
      </c>
      <c r="AA34" s="228" t="str">
        <f>IFERROR(IF(AND(R33="Correctivo",R34="Correctivo"),(AA33-(+AA33*T34)),IF(R34="Correctivo",(AA32-(+AA32*T34)),IF(OR(R34="Preventivo", R34="Detectivo"),AA33,""))),"")</f>
        <v/>
      </c>
      <c r="AB34" s="227" t="str">
        <f t="shared" si="11"/>
        <v/>
      </c>
      <c r="AC34" s="272"/>
      <c r="AD34" s="279"/>
      <c r="AE34" s="152"/>
      <c r="AF34" s="181"/>
      <c r="AG34" s="181"/>
      <c r="AH34" s="189"/>
    </row>
    <row r="35" spans="2:34" ht="29.25" customHeight="1" thickBot="1" x14ac:dyDescent="0.3">
      <c r="B35" s="298"/>
      <c r="C35" s="315"/>
      <c r="D35" s="318"/>
      <c r="E35" s="260"/>
      <c r="F35" s="255"/>
      <c r="G35" s="207"/>
      <c r="H35" s="119"/>
      <c r="I35" s="260"/>
      <c r="J35" s="260"/>
      <c r="K35" s="294"/>
      <c r="L35" s="268"/>
      <c r="M35" s="290"/>
      <c r="N35" s="268"/>
      <c r="O35" s="286"/>
      <c r="P35" s="177">
        <v>7</v>
      </c>
      <c r="Q35" s="176"/>
      <c r="R35" s="177"/>
      <c r="S35" s="177"/>
      <c r="T35" s="224" t="str">
        <f t="shared" si="8"/>
        <v/>
      </c>
      <c r="U35" s="177"/>
      <c r="V35" s="177"/>
      <c r="W35" s="178"/>
      <c r="X35" s="229" t="str">
        <f t="shared" si="9"/>
        <v/>
      </c>
      <c r="Y35" s="230" t="str">
        <f>IFERROR(IF(AND(OR(R34="Preventivo", R34="Detectivo"),OR(R35="Preventivo", R35="Detectivo")),(Y34-(+Y34*T35)),IF(OR(R35="Preventivo", R35="Detectivo"),(Y33-(+Y33*T35)),IF(R35="Correctivo",Y34,""))),"")</f>
        <v/>
      </c>
      <c r="Z35" s="229" t="str">
        <f t="shared" si="10"/>
        <v/>
      </c>
      <c r="AA35" s="230" t="str">
        <f>IFERROR(IF(AND(R34="Correctivo",R35="Correctivo"),(AA34-(+AA34*T35)),IF(R35="Correctivo",(AA33-(+AA33*T35)),IF(OR(R35="Preventivo", R35="Detectivo"),AA34,""))),"")</f>
        <v/>
      </c>
      <c r="AB35" s="229" t="str">
        <f t="shared" si="11"/>
        <v/>
      </c>
      <c r="AC35" s="273"/>
      <c r="AD35" s="280"/>
      <c r="AE35" s="151"/>
      <c r="AF35" s="182"/>
      <c r="AG35" s="182"/>
      <c r="AH35" s="190"/>
    </row>
    <row r="36" spans="2:34" s="105" customFormat="1" ht="29.25" customHeight="1" x14ac:dyDescent="0.25">
      <c r="B36" s="295">
        <v>4</v>
      </c>
      <c r="C36" s="313"/>
      <c r="D36" s="316"/>
      <c r="E36" s="258"/>
      <c r="F36" s="253"/>
      <c r="G36" s="205"/>
      <c r="H36" s="153"/>
      <c r="I36" s="258"/>
      <c r="J36" s="258"/>
      <c r="K36" s="291" t="str">
        <f>IF(J36&lt;=0,"",IF(J36&lt;=2,"Muy Baja",IF(J36&lt;=12,"Baja",IF(J36&lt;=365,"Media",IF(J36&lt;=5000,"Alta","Muy Alta")))))</f>
        <v/>
      </c>
      <c r="L36" s="266" t="str">
        <f>IF(K36="","",IF(K36="Muy Baja",0.2,IF(K36="Baja",0.4,IF(K36="Media",0.6,IF(K36="Alta",0.8,IF(K36="Muy Alta",1,))))))</f>
        <v/>
      </c>
      <c r="M36" s="287"/>
      <c r="N36" s="266" t="str">
        <f>IF(M36="","",IF(M36="Leve",0.2,IF(M36="Menor",0.4,IF(M36="Moderado",0.6,IF(M36="Mayor",0.8,IF(M36="Catastrófico",1,))))))</f>
        <v/>
      </c>
      <c r="O36" s="283" t="str">
        <f>IF(OR(AND(K36="Muy Baja",M36="Leve"),AND(K36="Muy Baja",M36="Menor"),AND(K36="Baja",M36="Leve")),"BAJA",IF(OR(AND(K36="Muy baja",M36="Moderado"),AND(K36="Baja",M36="Menor"),AND(K36="Baja",M36="Moderado"),AND(K36="Media",M36="Leve"),AND(K36="Media",M36="Menor"),AND(K36="Media",M36="Moderado"),AND(K36="Alta",M36="Leve"),AND(K36="Alta",M36="Menor")),"MODERADA",IF(OR(AND(K36="Muy Baja",M36="Mayor"),AND(K36="Baja",M36="Mayor"),AND(K36="Media",M36="Mayor"),AND(K36="Alta",M36="Moderado"),AND(K36="Alta",M36="Mayor"),AND(K36="Muy Alta",M36="Leve"),AND(K36="Muy Alta",M36="Menor"),AND(K36="Muy Alta",M36="Moderado"),AND(K36="Muy Alta",M36="Mayor")),"ALTA",IF(OR(AND(K36="Muy Baja",M36="Catastrófico"),AND(K36="Baja",M36="Catastrófico"),AND(K36="Media",M36="Catastrófico"),AND(K36="Alta",M36="Catastrófico"),AND(K36="Muy Alta",M36="Catastrófico")),"EXTREMA",""))))</f>
        <v/>
      </c>
      <c r="P36" s="156">
        <v>1</v>
      </c>
      <c r="Q36" s="154"/>
      <c r="R36" s="156"/>
      <c r="S36" s="156"/>
      <c r="T36" s="222" t="str">
        <f t="shared" si="8"/>
        <v/>
      </c>
      <c r="U36" s="156"/>
      <c r="V36" s="156"/>
      <c r="W36" s="106"/>
      <c r="X36" s="225" t="str">
        <f t="shared" si="9"/>
        <v/>
      </c>
      <c r="Y36" s="226" t="str">
        <f>IFERROR(IF(OR(R36="Preventivo", R36="Detectivo"),(L36-(+L36*T36)),IF(R36="Correctivo",L36,"")),"")</f>
        <v/>
      </c>
      <c r="Z36" s="225" t="str">
        <f t="shared" si="10"/>
        <v/>
      </c>
      <c r="AA36" s="226" t="str">
        <f>IFERROR(IF(R36="Correctivo",(N36-(+N36*T36)),IF(OR(R36="Preventivo", R36="Detectivo"),N36,"")),"")</f>
        <v/>
      </c>
      <c r="AB36" s="225" t="str">
        <f t="shared" si="11"/>
        <v/>
      </c>
      <c r="AC36" s="271" t="str">
        <f>IF(ISBLANK(S36), O36,LOOKUP(2,1/(AB36:AB42&lt;&gt;""),AB36:AB42))</f>
        <v/>
      </c>
      <c r="AD36" s="277"/>
      <c r="AE36" s="155"/>
      <c r="AF36" s="179"/>
      <c r="AG36" s="179"/>
      <c r="AH36" s="187"/>
    </row>
    <row r="37" spans="2:34" ht="29.25" customHeight="1" x14ac:dyDescent="0.25">
      <c r="B37" s="296"/>
      <c r="C37" s="314"/>
      <c r="D37" s="317"/>
      <c r="E37" s="259"/>
      <c r="F37" s="254"/>
      <c r="G37" s="206"/>
      <c r="H37" s="204"/>
      <c r="I37" s="259"/>
      <c r="J37" s="259"/>
      <c r="K37" s="292"/>
      <c r="L37" s="267"/>
      <c r="M37" s="288"/>
      <c r="N37" s="267"/>
      <c r="O37" s="284"/>
      <c r="P37" s="107">
        <v>2</v>
      </c>
      <c r="Q37" s="204"/>
      <c r="R37" s="107"/>
      <c r="S37" s="107"/>
      <c r="T37" s="223" t="str">
        <f t="shared" si="8"/>
        <v/>
      </c>
      <c r="U37" s="107"/>
      <c r="V37" s="107"/>
      <c r="W37" s="201"/>
      <c r="X37" s="227" t="str">
        <f t="shared" si="9"/>
        <v/>
      </c>
      <c r="Y37" s="228" t="str">
        <f>IFERROR(IF(AND(OR(R36="Preventivo", R36="Detectivo"),OR(R37="Preventivo", R37="Detectivo")),(Y36-(+Y36*T37)),IF(OR(R37="Preventivo", R37="Detectivo"),(L36-(+L36*T37)),IF(R37="Correctivo",Y36,""))),"")</f>
        <v/>
      </c>
      <c r="Z37" s="227" t="str">
        <f t="shared" si="10"/>
        <v/>
      </c>
      <c r="AA37" s="228" t="str">
        <f>IFERROR(IF(AND(R36="Correctivo",R37="Correctivo"),(AA36-(+AA36*T37)),IF(R37="Correctivo",(N36-(+N36*T37)),IF(OR(R37="Preventivo", R37="Detectivo"),AA36,""))),"")</f>
        <v/>
      </c>
      <c r="AB37" s="227" t="str">
        <f t="shared" si="11"/>
        <v/>
      </c>
      <c r="AC37" s="272"/>
      <c r="AD37" s="278"/>
      <c r="AE37" s="150"/>
      <c r="AF37" s="180"/>
      <c r="AG37" s="180"/>
      <c r="AH37" s="188"/>
    </row>
    <row r="38" spans="2:34" ht="29.25" customHeight="1" x14ac:dyDescent="0.25">
      <c r="B38" s="296"/>
      <c r="C38" s="314"/>
      <c r="D38" s="317"/>
      <c r="E38" s="259"/>
      <c r="F38" s="254"/>
      <c r="G38" s="206"/>
      <c r="H38" s="118"/>
      <c r="I38" s="259"/>
      <c r="J38" s="259"/>
      <c r="K38" s="292"/>
      <c r="L38" s="267"/>
      <c r="M38" s="288"/>
      <c r="N38" s="267"/>
      <c r="O38" s="284"/>
      <c r="P38" s="107">
        <v>3</v>
      </c>
      <c r="Q38" s="118"/>
      <c r="R38" s="107"/>
      <c r="S38" s="107"/>
      <c r="T38" s="223" t="str">
        <f t="shared" si="8"/>
        <v/>
      </c>
      <c r="U38" s="107"/>
      <c r="V38" s="107"/>
      <c r="W38" s="201"/>
      <c r="X38" s="227" t="str">
        <f t="shared" si="9"/>
        <v/>
      </c>
      <c r="Y38" s="228" t="str">
        <f>IFERROR(IF(AND(OR(R37="Preventivo", R37="Detectivo"),OR(R38="Preventivo", R38="Detectivo")),(Y37-(+Y37*T38)),IF(OR(R38="Preventivo", R38="Detectivo"),(Y36-(+Y36*T38)),IF(R38="Correctivo",Y37,""))),"")</f>
        <v/>
      </c>
      <c r="Z38" s="227" t="str">
        <f t="shared" si="10"/>
        <v/>
      </c>
      <c r="AA38" s="228" t="str">
        <f>IFERROR(IF(AND(R37="Correctivo",R38="Correctivo"),(AA37-(+AA37*T38)),IF(R38="Correctivo",(AA36-(+AA36*T38)),IF(OR(R38="Preventivo", R38="Detectivo"),AA37,""))),"")</f>
        <v/>
      </c>
      <c r="AB38" s="227" t="str">
        <f t="shared" si="11"/>
        <v/>
      </c>
      <c r="AC38" s="272"/>
      <c r="AD38" s="278"/>
      <c r="AE38" s="150"/>
      <c r="AF38" s="180"/>
      <c r="AG38" s="180"/>
      <c r="AH38" s="188"/>
    </row>
    <row r="39" spans="2:34" ht="29.25" customHeight="1" x14ac:dyDescent="0.25">
      <c r="B39" s="296"/>
      <c r="C39" s="314"/>
      <c r="D39" s="317"/>
      <c r="E39" s="259"/>
      <c r="F39" s="254"/>
      <c r="G39" s="186"/>
      <c r="H39" s="118"/>
      <c r="I39" s="259"/>
      <c r="J39" s="259"/>
      <c r="K39" s="292"/>
      <c r="L39" s="267"/>
      <c r="M39" s="288"/>
      <c r="N39" s="267"/>
      <c r="O39" s="284"/>
      <c r="P39" s="107">
        <v>4</v>
      </c>
      <c r="Q39" s="118"/>
      <c r="R39" s="107"/>
      <c r="S39" s="107"/>
      <c r="T39" s="223" t="str">
        <f t="shared" si="8"/>
        <v/>
      </c>
      <c r="U39" s="107"/>
      <c r="V39" s="107"/>
      <c r="W39" s="201"/>
      <c r="X39" s="227" t="str">
        <f t="shared" si="9"/>
        <v/>
      </c>
      <c r="Y39" s="228" t="str">
        <f>IFERROR(IF(AND(OR(R38="Preventivo", R38="Detectivo"),OR(R39="Preventivo", R39="Detectivo")),(Y38-(+Y38*T39)),IF(OR(R39="Preventivo", R39="Detectivo"),(Y37-(+Y37*T39)),IF(R39="Correctivo",Y38,""))),"")</f>
        <v/>
      </c>
      <c r="Z39" s="227" t="str">
        <f t="shared" si="10"/>
        <v/>
      </c>
      <c r="AA39" s="228" t="str">
        <f>IFERROR(IF(AND(R38="Correctivo",R39="Correctivo"),(AA38-(+AA38*T39)),IF(R39="Correctivo",(AA37-(+AA37*T39)),IF(OR(R39="Preventivo", R39="Detectivo"),AA38,""))),"")</f>
        <v/>
      </c>
      <c r="AB39" s="227" t="str">
        <f t="shared" si="11"/>
        <v/>
      </c>
      <c r="AC39" s="272"/>
      <c r="AD39" s="278"/>
      <c r="AE39" s="150"/>
      <c r="AF39" s="180"/>
      <c r="AG39" s="180"/>
      <c r="AH39" s="188"/>
    </row>
    <row r="40" spans="2:34" ht="29.25" customHeight="1" x14ac:dyDescent="0.25">
      <c r="B40" s="296"/>
      <c r="C40" s="314"/>
      <c r="D40" s="317"/>
      <c r="E40" s="259"/>
      <c r="F40" s="254"/>
      <c r="G40" s="206"/>
      <c r="H40" s="118"/>
      <c r="I40" s="259"/>
      <c r="J40" s="259"/>
      <c r="K40" s="292"/>
      <c r="L40" s="267"/>
      <c r="M40" s="288"/>
      <c r="N40" s="267"/>
      <c r="O40" s="284"/>
      <c r="P40" s="107">
        <v>5</v>
      </c>
      <c r="Q40" s="118"/>
      <c r="R40" s="107"/>
      <c r="S40" s="107"/>
      <c r="T40" s="223" t="str">
        <f t="shared" si="8"/>
        <v/>
      </c>
      <c r="U40" s="107"/>
      <c r="V40" s="107"/>
      <c r="W40" s="201"/>
      <c r="X40" s="227" t="str">
        <f t="shared" si="9"/>
        <v/>
      </c>
      <c r="Y40" s="228" t="str">
        <f>IFERROR(IF(AND(OR(R39="Preventivo", R39="Detectivo"),OR(R40="Preventivo", R40="Detectivo")),(Y39-(+Y39*T40)),IF(OR(R40="Preventivo", R40="Detectivo"),(Y38-(+Y38*T40)),IF(R40="Correctivo",Y39,""))),"")</f>
        <v/>
      </c>
      <c r="Z40" s="227" t="str">
        <f t="shared" si="10"/>
        <v/>
      </c>
      <c r="AA40" s="228" t="str">
        <f>IFERROR(IF(AND(R39="Correctivo",R40="Correctivo"),(AA39-(+AA39*T40)),IF(R40="Correctivo",(AA38-(+AA38*T40)),IF(OR(R40="Preventivo", R40="Detectivo"),AA39,""))),"")</f>
        <v/>
      </c>
      <c r="AB40" s="227" t="str">
        <f t="shared" si="11"/>
        <v/>
      </c>
      <c r="AC40" s="272"/>
      <c r="AD40" s="278"/>
      <c r="AE40" s="150"/>
      <c r="AF40" s="180"/>
      <c r="AG40" s="180"/>
      <c r="AH40" s="188"/>
    </row>
    <row r="41" spans="2:34" ht="29.25" customHeight="1" x14ac:dyDescent="0.25">
      <c r="B41" s="297"/>
      <c r="C41" s="314"/>
      <c r="D41" s="317"/>
      <c r="E41" s="259"/>
      <c r="F41" s="254"/>
      <c r="G41" s="206"/>
      <c r="H41" s="159"/>
      <c r="I41" s="259"/>
      <c r="J41" s="259"/>
      <c r="K41" s="293"/>
      <c r="L41" s="267"/>
      <c r="M41" s="289"/>
      <c r="N41" s="267"/>
      <c r="O41" s="285"/>
      <c r="P41" s="107">
        <v>6</v>
      </c>
      <c r="Q41" s="118"/>
      <c r="R41" s="107"/>
      <c r="S41" s="107"/>
      <c r="T41" s="223" t="str">
        <f t="shared" si="8"/>
        <v/>
      </c>
      <c r="U41" s="107"/>
      <c r="V41" s="107"/>
      <c r="W41" s="201"/>
      <c r="X41" s="227" t="str">
        <f t="shared" si="9"/>
        <v/>
      </c>
      <c r="Y41" s="228" t="str">
        <f>IFERROR(IF(AND(OR(R40="Preventivo", R40="Detectivo"),OR(R41="Preventivo", R41="Detectivo")),(Y40-(+Y40*T41)),IF(OR(R41="Preventivo", R41="Detectivo"),(Y39-(+Y39*T41)),IF(R41="Correctivo",Y40,""))),"")</f>
        <v/>
      </c>
      <c r="Z41" s="227" t="str">
        <f t="shared" si="10"/>
        <v/>
      </c>
      <c r="AA41" s="228" t="str">
        <f>IFERROR(IF(AND(R40="Correctivo",R41="Correctivo"),(AA40-(+AA40*T41)),IF(R41="Correctivo",(AA39-(+AA39*T41)),IF(OR(R41="Preventivo", R41="Detectivo"),AA40,""))),"")</f>
        <v/>
      </c>
      <c r="AB41" s="227" t="str">
        <f t="shared" si="11"/>
        <v/>
      </c>
      <c r="AC41" s="272"/>
      <c r="AD41" s="279"/>
      <c r="AE41" s="152"/>
      <c r="AF41" s="181"/>
      <c r="AG41" s="181"/>
      <c r="AH41" s="189"/>
    </row>
    <row r="42" spans="2:34" ht="29.25" customHeight="1" thickBot="1" x14ac:dyDescent="0.3">
      <c r="B42" s="298"/>
      <c r="C42" s="315"/>
      <c r="D42" s="318"/>
      <c r="E42" s="260"/>
      <c r="F42" s="255"/>
      <c r="G42" s="207"/>
      <c r="H42" s="119"/>
      <c r="I42" s="260"/>
      <c r="J42" s="260"/>
      <c r="K42" s="294"/>
      <c r="L42" s="268"/>
      <c r="M42" s="290"/>
      <c r="N42" s="268"/>
      <c r="O42" s="286"/>
      <c r="P42" s="177">
        <v>7</v>
      </c>
      <c r="Q42" s="176"/>
      <c r="R42" s="177"/>
      <c r="S42" s="177"/>
      <c r="T42" s="224" t="str">
        <f t="shared" si="8"/>
        <v/>
      </c>
      <c r="U42" s="177"/>
      <c r="V42" s="177"/>
      <c r="W42" s="178"/>
      <c r="X42" s="229" t="str">
        <f t="shared" si="9"/>
        <v/>
      </c>
      <c r="Y42" s="230" t="str">
        <f>IFERROR(IF(AND(OR(R41="Preventivo", R41="Detectivo"),OR(R42="Preventivo", R42="Detectivo")),(Y41-(+Y41*T42)),IF(OR(R42="Preventivo", R42="Detectivo"),(Y40-(+Y40*T42)),IF(R42="Correctivo",Y41,""))),"")</f>
        <v/>
      </c>
      <c r="Z42" s="229" t="str">
        <f t="shared" si="10"/>
        <v/>
      </c>
      <c r="AA42" s="230" t="str">
        <f>IFERROR(IF(AND(R41="Correctivo",R42="Correctivo"),(AA41-(+AA41*T42)),IF(R42="Correctivo",(AA40-(+AA40*T42)),IF(OR(R42="Preventivo", R42="Detectivo"),AA41,""))),"")</f>
        <v/>
      </c>
      <c r="AB42" s="229" t="str">
        <f t="shared" si="11"/>
        <v/>
      </c>
      <c r="AC42" s="273"/>
      <c r="AD42" s="280"/>
      <c r="AE42" s="151"/>
      <c r="AF42" s="182"/>
      <c r="AG42" s="182"/>
      <c r="AH42" s="190"/>
    </row>
    <row r="43" spans="2:34" s="105" customFormat="1" ht="29.25" customHeight="1" x14ac:dyDescent="0.25">
      <c r="B43" s="295">
        <v>5</v>
      </c>
      <c r="C43" s="313"/>
      <c r="D43" s="316"/>
      <c r="E43" s="258"/>
      <c r="F43" s="253"/>
      <c r="G43" s="205"/>
      <c r="H43" s="153"/>
      <c r="I43" s="258"/>
      <c r="J43" s="258"/>
      <c r="K43" s="291" t="str">
        <f>IF(J43&lt;=0,"",IF(J43&lt;=2,"Muy Baja",IF(J43&lt;=12,"Baja",IF(J43&lt;=365,"Media",IF(J43&lt;=5000,"Alta","Muy Alta")))))</f>
        <v/>
      </c>
      <c r="L43" s="266" t="str">
        <f>IF(K43="","",IF(K43="Muy Baja",0.2,IF(K43="Baja",0.4,IF(K43="Media",0.6,IF(K43="Alta",0.8,IF(K43="Muy Alta",1,))))))</f>
        <v/>
      </c>
      <c r="M43" s="287"/>
      <c r="N43" s="266" t="str">
        <f>IF(M43="","",IF(M43="Leve",0.2,IF(M43="Menor",0.4,IF(M43="Moderado",0.6,IF(M43="Mayor",0.8,IF(M43="Catastrófico",1,))))))</f>
        <v/>
      </c>
      <c r="O43" s="283" t="str">
        <f>IF(OR(AND(K43="Muy Baja",M43="Leve"),AND(K43="Muy Baja",M43="Menor"),AND(K43="Baja",M43="Leve")),"BAJA",IF(OR(AND(K43="Muy baja",M43="Moderado"),AND(K43="Baja",M43="Menor"),AND(K43="Baja",M43="Moderado"),AND(K43="Media",M43="Leve"),AND(K43="Media",M43="Menor"),AND(K43="Media",M43="Moderado"),AND(K43="Alta",M43="Leve"),AND(K43="Alta",M43="Menor")),"MODERADA",IF(OR(AND(K43="Muy Baja",M43="Mayor"),AND(K43="Baja",M43="Mayor"),AND(K43="Media",M43="Mayor"),AND(K43="Alta",M43="Moderado"),AND(K43="Alta",M43="Mayor"),AND(K43="Muy Alta",M43="Leve"),AND(K43="Muy Alta",M43="Menor"),AND(K43="Muy Alta",M43="Moderado"),AND(K43="Muy Alta",M43="Mayor")),"ALTA",IF(OR(AND(K43="Muy Baja",M43="Catastrófico"),AND(K43="Baja",M43="Catastrófico"),AND(K43="Media",M43="Catastrófico"),AND(K43="Alta",M43="Catastrófico"),AND(K43="Muy Alta",M43="Catastrófico")),"EXTREMA",""))))</f>
        <v/>
      </c>
      <c r="P43" s="156">
        <v>1</v>
      </c>
      <c r="Q43" s="154"/>
      <c r="R43" s="156"/>
      <c r="S43" s="156"/>
      <c r="T43" s="222" t="str">
        <f t="shared" si="8"/>
        <v/>
      </c>
      <c r="U43" s="156"/>
      <c r="V43" s="156"/>
      <c r="W43" s="106"/>
      <c r="X43" s="225" t="str">
        <f t="shared" si="9"/>
        <v/>
      </c>
      <c r="Y43" s="226" t="str">
        <f>IFERROR(IF(OR(R43="Preventivo", R43="Detectivo"),(L43-(+L43*T43)),IF(R43="Correctivo",L43,"")),"")</f>
        <v/>
      </c>
      <c r="Z43" s="225" t="str">
        <f t="shared" si="10"/>
        <v/>
      </c>
      <c r="AA43" s="226" t="str">
        <f>IFERROR(IF(R43="Correctivo",(N43-(+N43*T43)),IF(OR(R43="Preventivo", R43="Detectivo"),N43,"")),"")</f>
        <v/>
      </c>
      <c r="AB43" s="225" t="str">
        <f t="shared" si="11"/>
        <v/>
      </c>
      <c r="AC43" s="271" t="str">
        <f>IF(ISBLANK(S43), O43,LOOKUP(2,1/(AB43:AB49&lt;&gt;""),AB43:AB49))</f>
        <v/>
      </c>
      <c r="AD43" s="277"/>
      <c r="AE43" s="155"/>
      <c r="AF43" s="179"/>
      <c r="AG43" s="179"/>
      <c r="AH43" s="187"/>
    </row>
    <row r="44" spans="2:34" ht="29.25" customHeight="1" x14ac:dyDescent="0.25">
      <c r="B44" s="296"/>
      <c r="C44" s="314"/>
      <c r="D44" s="317"/>
      <c r="E44" s="259"/>
      <c r="F44" s="254"/>
      <c r="G44" s="206"/>
      <c r="H44" s="204"/>
      <c r="I44" s="259"/>
      <c r="J44" s="259"/>
      <c r="K44" s="292"/>
      <c r="L44" s="267"/>
      <c r="M44" s="288"/>
      <c r="N44" s="267"/>
      <c r="O44" s="284"/>
      <c r="P44" s="107">
        <v>2</v>
      </c>
      <c r="Q44" s="204"/>
      <c r="R44" s="107"/>
      <c r="S44" s="107"/>
      <c r="T44" s="223" t="str">
        <f t="shared" si="8"/>
        <v/>
      </c>
      <c r="U44" s="107"/>
      <c r="V44" s="107"/>
      <c r="W44" s="201"/>
      <c r="X44" s="227" t="str">
        <f t="shared" si="9"/>
        <v/>
      </c>
      <c r="Y44" s="228" t="str">
        <f>IFERROR(IF(AND(OR(R43="Preventivo", R43="Detectivo"),OR(R44="Preventivo", R44="Detectivo")),(Y43-(+Y43*T44)),IF(OR(R44="Preventivo", R44="Detectivo"),(L43-(+L43*T44)),IF(R44="Correctivo",Y43,""))),"")</f>
        <v/>
      </c>
      <c r="Z44" s="227" t="str">
        <f t="shared" si="10"/>
        <v/>
      </c>
      <c r="AA44" s="228" t="str">
        <f>IFERROR(IF(AND(R43="Correctivo",R44="Correctivo"),(AA43-(+AA43*T44)),IF(R44="Correctivo",(N43-(+N43*T44)),IF(OR(R44="Preventivo", R44="Detectivo"),AA43,""))),"")</f>
        <v/>
      </c>
      <c r="AB44" s="227" t="str">
        <f t="shared" si="11"/>
        <v/>
      </c>
      <c r="AC44" s="272"/>
      <c r="AD44" s="278"/>
      <c r="AE44" s="150"/>
      <c r="AF44" s="180"/>
      <c r="AG44" s="180"/>
      <c r="AH44" s="188"/>
    </row>
    <row r="45" spans="2:34" ht="29.25" customHeight="1" x14ac:dyDescent="0.25">
      <c r="B45" s="296"/>
      <c r="C45" s="314"/>
      <c r="D45" s="317"/>
      <c r="E45" s="259"/>
      <c r="F45" s="254"/>
      <c r="G45" s="206"/>
      <c r="H45" s="118"/>
      <c r="I45" s="259"/>
      <c r="J45" s="259"/>
      <c r="K45" s="292"/>
      <c r="L45" s="267"/>
      <c r="M45" s="288"/>
      <c r="N45" s="267"/>
      <c r="O45" s="284"/>
      <c r="P45" s="107">
        <v>3</v>
      </c>
      <c r="Q45" s="118"/>
      <c r="R45" s="107"/>
      <c r="S45" s="107"/>
      <c r="T45" s="223" t="str">
        <f t="shared" si="8"/>
        <v/>
      </c>
      <c r="U45" s="107"/>
      <c r="V45" s="107"/>
      <c r="W45" s="201"/>
      <c r="X45" s="227" t="str">
        <f t="shared" si="9"/>
        <v/>
      </c>
      <c r="Y45" s="228" t="str">
        <f>IFERROR(IF(AND(OR(R44="Preventivo", R44="Detectivo"),OR(R45="Preventivo", R45="Detectivo")),(Y44-(+Y44*T45)),IF(OR(R45="Preventivo", R45="Detectivo"),(Y43-(+Y43*T45)),IF(R45="Correctivo",Y44,""))),"")</f>
        <v/>
      </c>
      <c r="Z45" s="227" t="str">
        <f t="shared" si="10"/>
        <v/>
      </c>
      <c r="AA45" s="228" t="str">
        <f>IFERROR(IF(AND(R44="Correctivo",R45="Correctivo"),(AA44-(+AA44*T45)),IF(R45="Correctivo",(AA43-(+AA43*T45)),IF(OR(R45="Preventivo", R45="Detectivo"),AA44,""))),"")</f>
        <v/>
      </c>
      <c r="AB45" s="227" t="str">
        <f t="shared" si="11"/>
        <v/>
      </c>
      <c r="AC45" s="272"/>
      <c r="AD45" s="278"/>
      <c r="AE45" s="150"/>
      <c r="AF45" s="180"/>
      <c r="AG45" s="180"/>
      <c r="AH45" s="188"/>
    </row>
    <row r="46" spans="2:34" ht="29.25" customHeight="1" x14ac:dyDescent="0.25">
      <c r="B46" s="296"/>
      <c r="C46" s="314"/>
      <c r="D46" s="317"/>
      <c r="E46" s="259"/>
      <c r="F46" s="254"/>
      <c r="G46" s="186"/>
      <c r="H46" s="118"/>
      <c r="I46" s="259"/>
      <c r="J46" s="259"/>
      <c r="K46" s="292"/>
      <c r="L46" s="267"/>
      <c r="M46" s="288"/>
      <c r="N46" s="267"/>
      <c r="O46" s="284"/>
      <c r="P46" s="107">
        <v>4</v>
      </c>
      <c r="Q46" s="118"/>
      <c r="R46" s="107"/>
      <c r="S46" s="107"/>
      <c r="T46" s="223" t="str">
        <f t="shared" si="8"/>
        <v/>
      </c>
      <c r="U46" s="107"/>
      <c r="V46" s="107"/>
      <c r="W46" s="201"/>
      <c r="X46" s="227" t="str">
        <f t="shared" si="9"/>
        <v/>
      </c>
      <c r="Y46" s="228" t="str">
        <f>IFERROR(IF(AND(OR(R45="Preventivo", R45="Detectivo"),OR(R46="Preventivo", R46="Detectivo")),(Y45-(+Y45*T46)),IF(OR(R46="Preventivo", R46="Detectivo"),(Y44-(+Y44*T46)),IF(R46="Correctivo",Y45,""))),"")</f>
        <v/>
      </c>
      <c r="Z46" s="227" t="str">
        <f t="shared" si="10"/>
        <v/>
      </c>
      <c r="AA46" s="228" t="str">
        <f>IFERROR(IF(AND(R45="Correctivo",R46="Correctivo"),(AA45-(+AA45*T46)),IF(R46="Correctivo",(AA44-(+AA44*T46)),IF(OR(R46="Preventivo", R46="Detectivo"),AA45,""))),"")</f>
        <v/>
      </c>
      <c r="AB46" s="227" t="str">
        <f t="shared" si="11"/>
        <v/>
      </c>
      <c r="AC46" s="272"/>
      <c r="AD46" s="278"/>
      <c r="AE46" s="150"/>
      <c r="AF46" s="180"/>
      <c r="AG46" s="180"/>
      <c r="AH46" s="188"/>
    </row>
    <row r="47" spans="2:34" ht="29.25" customHeight="1" x14ac:dyDescent="0.25">
      <c r="B47" s="296"/>
      <c r="C47" s="314"/>
      <c r="D47" s="317"/>
      <c r="E47" s="259"/>
      <c r="F47" s="254"/>
      <c r="G47" s="206"/>
      <c r="H47" s="118"/>
      <c r="I47" s="259"/>
      <c r="J47" s="259"/>
      <c r="K47" s="292"/>
      <c r="L47" s="267"/>
      <c r="M47" s="288"/>
      <c r="N47" s="267"/>
      <c r="O47" s="284"/>
      <c r="P47" s="107">
        <v>5</v>
      </c>
      <c r="Q47" s="118"/>
      <c r="R47" s="107"/>
      <c r="S47" s="107"/>
      <c r="T47" s="223" t="str">
        <f t="shared" si="8"/>
        <v/>
      </c>
      <c r="U47" s="107"/>
      <c r="V47" s="107"/>
      <c r="W47" s="201"/>
      <c r="X47" s="227" t="str">
        <f t="shared" si="9"/>
        <v/>
      </c>
      <c r="Y47" s="228" t="str">
        <f>IFERROR(IF(AND(OR(R46="Preventivo", R46="Detectivo"),OR(R47="Preventivo", R47="Detectivo")),(Y46-(+Y46*T47)),IF(OR(R47="Preventivo", R47="Detectivo"),(Y45-(+Y45*T47)),IF(R47="Correctivo",Y46,""))),"")</f>
        <v/>
      </c>
      <c r="Z47" s="227" t="str">
        <f t="shared" si="10"/>
        <v/>
      </c>
      <c r="AA47" s="228" t="str">
        <f>IFERROR(IF(AND(R46="Correctivo",R47="Correctivo"),(AA46-(+AA46*T47)),IF(R47="Correctivo",(AA45-(+AA45*T47)),IF(OR(R47="Preventivo", R47="Detectivo"),AA46,""))),"")</f>
        <v/>
      </c>
      <c r="AB47" s="227" t="str">
        <f t="shared" si="11"/>
        <v/>
      </c>
      <c r="AC47" s="272"/>
      <c r="AD47" s="278"/>
      <c r="AE47" s="150"/>
      <c r="AF47" s="180"/>
      <c r="AG47" s="180"/>
      <c r="AH47" s="188"/>
    </row>
    <row r="48" spans="2:34" ht="29.25" customHeight="1" x14ac:dyDescent="0.25">
      <c r="B48" s="297"/>
      <c r="C48" s="314"/>
      <c r="D48" s="317"/>
      <c r="E48" s="259"/>
      <c r="F48" s="254"/>
      <c r="G48" s="206"/>
      <c r="H48" s="159"/>
      <c r="I48" s="259"/>
      <c r="J48" s="259"/>
      <c r="K48" s="293"/>
      <c r="L48" s="267"/>
      <c r="M48" s="289"/>
      <c r="N48" s="267"/>
      <c r="O48" s="285"/>
      <c r="P48" s="107">
        <v>6</v>
      </c>
      <c r="Q48" s="118"/>
      <c r="R48" s="107"/>
      <c r="S48" s="107"/>
      <c r="T48" s="223" t="str">
        <f t="shared" si="8"/>
        <v/>
      </c>
      <c r="U48" s="107"/>
      <c r="V48" s="107"/>
      <c r="W48" s="201"/>
      <c r="X48" s="227" t="str">
        <f t="shared" si="9"/>
        <v/>
      </c>
      <c r="Y48" s="228" t="str">
        <f>IFERROR(IF(AND(OR(R47="Preventivo", R47="Detectivo"),OR(R48="Preventivo", R48="Detectivo")),(Y47-(+Y47*T48)),IF(OR(R48="Preventivo", R48="Detectivo"),(Y46-(+Y46*T48)),IF(R48="Correctivo",Y47,""))),"")</f>
        <v/>
      </c>
      <c r="Z48" s="227" t="str">
        <f t="shared" si="10"/>
        <v/>
      </c>
      <c r="AA48" s="228" t="str">
        <f>IFERROR(IF(AND(R47="Correctivo",R48="Correctivo"),(AA47-(+AA47*T48)),IF(R48="Correctivo",(AA46-(+AA46*T48)),IF(OR(R48="Preventivo", R48="Detectivo"),AA47,""))),"")</f>
        <v/>
      </c>
      <c r="AB48" s="227" t="str">
        <f t="shared" si="11"/>
        <v/>
      </c>
      <c r="AC48" s="272"/>
      <c r="AD48" s="279"/>
      <c r="AE48" s="152"/>
      <c r="AF48" s="181"/>
      <c r="AG48" s="181"/>
      <c r="AH48" s="189"/>
    </row>
    <row r="49" spans="2:34" ht="29.25" customHeight="1" thickBot="1" x14ac:dyDescent="0.3">
      <c r="B49" s="298"/>
      <c r="C49" s="315"/>
      <c r="D49" s="318"/>
      <c r="E49" s="260"/>
      <c r="F49" s="255"/>
      <c r="G49" s="207"/>
      <c r="H49" s="119"/>
      <c r="I49" s="260"/>
      <c r="J49" s="260"/>
      <c r="K49" s="294"/>
      <c r="L49" s="268"/>
      <c r="M49" s="290"/>
      <c r="N49" s="268"/>
      <c r="O49" s="286"/>
      <c r="P49" s="177">
        <v>7</v>
      </c>
      <c r="Q49" s="176"/>
      <c r="R49" s="177"/>
      <c r="S49" s="177"/>
      <c r="T49" s="224" t="str">
        <f t="shared" si="8"/>
        <v/>
      </c>
      <c r="U49" s="177"/>
      <c r="V49" s="177"/>
      <c r="W49" s="178"/>
      <c r="X49" s="229" t="str">
        <f t="shared" si="9"/>
        <v/>
      </c>
      <c r="Y49" s="230" t="str">
        <f>IFERROR(IF(AND(OR(R48="Preventivo", R48="Detectivo"),OR(R49="Preventivo", R49="Detectivo")),(Y48-(+Y48*T49)),IF(OR(R49="Preventivo", R49="Detectivo"),(Y47-(+Y47*T49)),IF(R49="Correctivo",Y48,""))),"")</f>
        <v/>
      </c>
      <c r="Z49" s="229" t="str">
        <f t="shared" si="10"/>
        <v/>
      </c>
      <c r="AA49" s="230" t="str">
        <f>IFERROR(IF(AND(R48="Correctivo",R49="Correctivo"),(AA48-(+AA48*T49)),IF(R49="Correctivo",(AA47-(+AA47*T49)),IF(OR(R49="Preventivo", R49="Detectivo"),AA48,""))),"")</f>
        <v/>
      </c>
      <c r="AB49" s="229" t="str">
        <f t="shared" si="11"/>
        <v/>
      </c>
      <c r="AC49" s="273"/>
      <c r="AD49" s="280"/>
      <c r="AE49" s="151"/>
      <c r="AF49" s="182"/>
      <c r="AG49" s="182"/>
      <c r="AH49" s="190"/>
    </row>
    <row r="50" spans="2:34" s="105" customFormat="1" ht="29.25" customHeight="1" x14ac:dyDescent="0.25">
      <c r="B50" s="295">
        <v>6</v>
      </c>
      <c r="C50" s="313"/>
      <c r="D50" s="316"/>
      <c r="E50" s="258"/>
      <c r="F50" s="253"/>
      <c r="G50" s="205"/>
      <c r="H50" s="153"/>
      <c r="I50" s="258"/>
      <c r="J50" s="258"/>
      <c r="K50" s="291" t="str">
        <f>IF(J50&lt;=0,"",IF(J50&lt;=2,"Muy Baja",IF(J50&lt;=12,"Baja",IF(J50&lt;=365,"Media",IF(J50&lt;=5000,"Alta","Muy Alta")))))</f>
        <v/>
      </c>
      <c r="L50" s="266" t="str">
        <f>IF(K50="","",IF(K50="Muy Baja",0.2,IF(K50="Baja",0.4,IF(K50="Media",0.6,IF(K50="Alta",0.8,IF(K50="Muy Alta",1,))))))</f>
        <v/>
      </c>
      <c r="M50" s="287"/>
      <c r="N50" s="266" t="str">
        <f>IF(M50="","",IF(M50="Leve",0.2,IF(M50="Menor",0.4,IF(M50="Moderado",0.6,IF(M50="Mayor",0.8,IF(M50="Catastrófico",1,))))))</f>
        <v/>
      </c>
      <c r="O50" s="283" t="str">
        <f>IF(OR(AND(K50="Muy Baja",M50="Leve"),AND(K50="Muy Baja",M50="Menor"),AND(K50="Baja",M50="Leve")),"BAJA",IF(OR(AND(K50="Muy baja",M50="Moderado"),AND(K50="Baja",M50="Menor"),AND(K50="Baja",M50="Moderado"),AND(K50="Media",M50="Leve"),AND(K50="Media",M50="Menor"),AND(K50="Media",M50="Moderado"),AND(K50="Alta",M50="Leve"),AND(K50="Alta",M50="Menor")),"MODERADA",IF(OR(AND(K50="Muy Baja",M50="Mayor"),AND(K50="Baja",M50="Mayor"),AND(K50="Media",M50="Mayor"),AND(K50="Alta",M50="Moderado"),AND(K50="Alta",M50="Mayor"),AND(K50="Muy Alta",M50="Leve"),AND(K50="Muy Alta",M50="Menor"),AND(K50="Muy Alta",M50="Moderado"),AND(K50="Muy Alta",M50="Mayor")),"ALTA",IF(OR(AND(K50="Muy Baja",M50="Catastrófico"),AND(K50="Baja",M50="Catastrófico"),AND(K50="Media",M50="Catastrófico"),AND(K50="Alta",M50="Catastrófico"),AND(K50="Muy Alta",M50="Catastrófico")),"EXTREMA",""))))</f>
        <v/>
      </c>
      <c r="P50" s="156">
        <v>1</v>
      </c>
      <c r="Q50" s="154"/>
      <c r="R50" s="156"/>
      <c r="S50" s="156"/>
      <c r="T50" s="222" t="str">
        <f t="shared" si="8"/>
        <v/>
      </c>
      <c r="U50" s="156"/>
      <c r="V50" s="156"/>
      <c r="W50" s="106"/>
      <c r="X50" s="225" t="str">
        <f t="shared" si="9"/>
        <v/>
      </c>
      <c r="Y50" s="226" t="str">
        <f>IFERROR(IF(OR(R50="Preventivo", R50="Detectivo"),(L50-(+L50*T50)),IF(R50="Correctivo",L50,"")),"")</f>
        <v/>
      </c>
      <c r="Z50" s="225" t="str">
        <f t="shared" si="10"/>
        <v/>
      </c>
      <c r="AA50" s="226" t="str">
        <f>IFERROR(IF(R50="Correctivo",(N50-(+N50*T50)),IF(OR(R50="Preventivo", R50="Detectivo"),N50,"")),"")</f>
        <v/>
      </c>
      <c r="AB50" s="225" t="str">
        <f t="shared" si="11"/>
        <v/>
      </c>
      <c r="AC50" s="271" t="str">
        <f>IF(ISBLANK(S50), O50,LOOKUP(2,1/(AB50:AB56&lt;&gt;""),AB50:AB56))</f>
        <v/>
      </c>
      <c r="AD50" s="277"/>
      <c r="AE50" s="155"/>
      <c r="AF50" s="179"/>
      <c r="AG50" s="179"/>
      <c r="AH50" s="187"/>
    </row>
    <row r="51" spans="2:34" ht="29.25" customHeight="1" x14ac:dyDescent="0.25">
      <c r="B51" s="296"/>
      <c r="C51" s="314"/>
      <c r="D51" s="317"/>
      <c r="E51" s="259"/>
      <c r="F51" s="254"/>
      <c r="G51" s="206"/>
      <c r="H51" s="204"/>
      <c r="I51" s="259"/>
      <c r="J51" s="259"/>
      <c r="K51" s="292"/>
      <c r="L51" s="267"/>
      <c r="M51" s="288"/>
      <c r="N51" s="267"/>
      <c r="O51" s="284"/>
      <c r="P51" s="107">
        <v>2</v>
      </c>
      <c r="Q51" s="204"/>
      <c r="R51" s="107"/>
      <c r="S51" s="107"/>
      <c r="T51" s="223" t="str">
        <f t="shared" si="8"/>
        <v/>
      </c>
      <c r="U51" s="107"/>
      <c r="V51" s="107"/>
      <c r="W51" s="201"/>
      <c r="X51" s="227" t="str">
        <f t="shared" si="9"/>
        <v/>
      </c>
      <c r="Y51" s="228" t="str">
        <f>IFERROR(IF(AND(OR(R50="Preventivo", R50="Detectivo"),OR(R51="Preventivo", R51="Detectivo")),(Y50-(+Y50*T51)),IF(OR(R51="Preventivo", R51="Detectivo"),(L50-(+L50*T51)),IF(R51="Correctivo",Y50,""))),"")</f>
        <v/>
      </c>
      <c r="Z51" s="227" t="str">
        <f t="shared" si="10"/>
        <v/>
      </c>
      <c r="AA51" s="228" t="str">
        <f>IFERROR(IF(AND(R50="Correctivo",R51="Correctivo"),(AA50-(+AA50*T51)),IF(R51="Correctivo",(N50-(+N50*T51)),IF(OR(R51="Preventivo", R51="Detectivo"),AA50,""))),"")</f>
        <v/>
      </c>
      <c r="AB51" s="227" t="str">
        <f t="shared" si="11"/>
        <v/>
      </c>
      <c r="AC51" s="272"/>
      <c r="AD51" s="278"/>
      <c r="AE51" s="150"/>
      <c r="AF51" s="180"/>
      <c r="AG51" s="180"/>
      <c r="AH51" s="188"/>
    </row>
    <row r="52" spans="2:34" ht="29.25" customHeight="1" x14ac:dyDescent="0.25">
      <c r="B52" s="296"/>
      <c r="C52" s="314"/>
      <c r="D52" s="317"/>
      <c r="E52" s="259"/>
      <c r="F52" s="254"/>
      <c r="G52" s="206"/>
      <c r="H52" s="118"/>
      <c r="I52" s="259"/>
      <c r="J52" s="259"/>
      <c r="K52" s="292"/>
      <c r="L52" s="267"/>
      <c r="M52" s="288"/>
      <c r="N52" s="267"/>
      <c r="O52" s="284"/>
      <c r="P52" s="107">
        <v>3</v>
      </c>
      <c r="Q52" s="118"/>
      <c r="R52" s="107"/>
      <c r="S52" s="107"/>
      <c r="T52" s="223" t="str">
        <f t="shared" si="8"/>
        <v/>
      </c>
      <c r="U52" s="107"/>
      <c r="V52" s="107"/>
      <c r="W52" s="201"/>
      <c r="X52" s="227" t="str">
        <f t="shared" si="9"/>
        <v/>
      </c>
      <c r="Y52" s="228" t="str">
        <f>IFERROR(IF(AND(OR(R51="Preventivo", R51="Detectivo"),OR(R52="Preventivo", R52="Detectivo")),(Y51-(+Y51*T52)),IF(OR(R52="Preventivo", R52="Detectivo"),(Y50-(+Y50*T52)),IF(R52="Correctivo",Y51,""))),"")</f>
        <v/>
      </c>
      <c r="Z52" s="227" t="str">
        <f t="shared" si="10"/>
        <v/>
      </c>
      <c r="AA52" s="228" t="str">
        <f>IFERROR(IF(AND(R51="Correctivo",R52="Correctivo"),(AA51-(+AA51*T52)),IF(R52="Correctivo",(AA50-(+AA50*T52)),IF(OR(R52="Preventivo", R52="Detectivo"),AA51,""))),"")</f>
        <v/>
      </c>
      <c r="AB52" s="227" t="str">
        <f t="shared" si="11"/>
        <v/>
      </c>
      <c r="AC52" s="272"/>
      <c r="AD52" s="278"/>
      <c r="AE52" s="150"/>
      <c r="AF52" s="180"/>
      <c r="AG52" s="180"/>
      <c r="AH52" s="188"/>
    </row>
    <row r="53" spans="2:34" ht="29.25" customHeight="1" x14ac:dyDescent="0.25">
      <c r="B53" s="296"/>
      <c r="C53" s="314"/>
      <c r="D53" s="317"/>
      <c r="E53" s="259"/>
      <c r="F53" s="254"/>
      <c r="G53" s="186"/>
      <c r="H53" s="118"/>
      <c r="I53" s="259"/>
      <c r="J53" s="259"/>
      <c r="K53" s="292"/>
      <c r="L53" s="267"/>
      <c r="M53" s="288"/>
      <c r="N53" s="267"/>
      <c r="O53" s="284"/>
      <c r="P53" s="107">
        <v>4</v>
      </c>
      <c r="Q53" s="118"/>
      <c r="R53" s="107"/>
      <c r="S53" s="107"/>
      <c r="T53" s="223" t="str">
        <f t="shared" si="8"/>
        <v/>
      </c>
      <c r="U53" s="107"/>
      <c r="V53" s="107"/>
      <c r="W53" s="201"/>
      <c r="X53" s="227" t="str">
        <f t="shared" si="9"/>
        <v/>
      </c>
      <c r="Y53" s="228" t="str">
        <f>IFERROR(IF(AND(OR(R52="Preventivo", R52="Detectivo"),OR(R53="Preventivo", R53="Detectivo")),(Y52-(+Y52*T53)),IF(OR(R53="Preventivo", R53="Detectivo"),(Y51-(+Y51*T53)),IF(R53="Correctivo",Y52,""))),"")</f>
        <v/>
      </c>
      <c r="Z53" s="227" t="str">
        <f t="shared" si="10"/>
        <v/>
      </c>
      <c r="AA53" s="228" t="str">
        <f>IFERROR(IF(AND(R52="Correctivo",R53="Correctivo"),(AA52-(+AA52*T53)),IF(R53="Correctivo",(AA51-(+AA51*T53)),IF(OR(R53="Preventivo", R53="Detectivo"),AA52,""))),"")</f>
        <v/>
      </c>
      <c r="AB53" s="227" t="str">
        <f t="shared" si="11"/>
        <v/>
      </c>
      <c r="AC53" s="272"/>
      <c r="AD53" s="278"/>
      <c r="AE53" s="150"/>
      <c r="AF53" s="180"/>
      <c r="AG53" s="180"/>
      <c r="AH53" s="188"/>
    </row>
    <row r="54" spans="2:34" ht="29.25" customHeight="1" x14ac:dyDescent="0.25">
      <c r="B54" s="296"/>
      <c r="C54" s="314"/>
      <c r="D54" s="317"/>
      <c r="E54" s="259"/>
      <c r="F54" s="254"/>
      <c r="G54" s="206"/>
      <c r="H54" s="118"/>
      <c r="I54" s="259"/>
      <c r="J54" s="259"/>
      <c r="K54" s="292"/>
      <c r="L54" s="267"/>
      <c r="M54" s="288"/>
      <c r="N54" s="267"/>
      <c r="O54" s="284"/>
      <c r="P54" s="107">
        <v>5</v>
      </c>
      <c r="Q54" s="118"/>
      <c r="R54" s="107"/>
      <c r="S54" s="107"/>
      <c r="T54" s="223" t="str">
        <f t="shared" si="8"/>
        <v/>
      </c>
      <c r="U54" s="107"/>
      <c r="V54" s="107"/>
      <c r="W54" s="201"/>
      <c r="X54" s="227" t="str">
        <f t="shared" si="9"/>
        <v/>
      </c>
      <c r="Y54" s="228" t="str">
        <f>IFERROR(IF(AND(OR(R53="Preventivo", R53="Detectivo"),OR(R54="Preventivo", R54="Detectivo")),(Y53-(+Y53*T54)),IF(OR(R54="Preventivo", R54="Detectivo"),(Y52-(+Y52*T54)),IF(R54="Correctivo",Y53,""))),"")</f>
        <v/>
      </c>
      <c r="Z54" s="227" t="str">
        <f t="shared" si="10"/>
        <v/>
      </c>
      <c r="AA54" s="228" t="str">
        <f>IFERROR(IF(AND(R53="Correctivo",R54="Correctivo"),(AA53-(+AA53*T54)),IF(R54="Correctivo",(AA52-(+AA52*T54)),IF(OR(R54="Preventivo", R54="Detectivo"),AA53,""))),"")</f>
        <v/>
      </c>
      <c r="AB54" s="227" t="str">
        <f t="shared" si="11"/>
        <v/>
      </c>
      <c r="AC54" s="272"/>
      <c r="AD54" s="278"/>
      <c r="AE54" s="150"/>
      <c r="AF54" s="180"/>
      <c r="AG54" s="180"/>
      <c r="AH54" s="188"/>
    </row>
    <row r="55" spans="2:34" ht="29.25" customHeight="1" x14ac:dyDescent="0.25">
      <c r="B55" s="297"/>
      <c r="C55" s="314"/>
      <c r="D55" s="317"/>
      <c r="E55" s="259"/>
      <c r="F55" s="254"/>
      <c r="G55" s="206"/>
      <c r="H55" s="159"/>
      <c r="I55" s="259"/>
      <c r="J55" s="259"/>
      <c r="K55" s="293"/>
      <c r="L55" s="267"/>
      <c r="M55" s="289"/>
      <c r="N55" s="267"/>
      <c r="O55" s="285"/>
      <c r="P55" s="107">
        <v>6</v>
      </c>
      <c r="Q55" s="118"/>
      <c r="R55" s="107"/>
      <c r="S55" s="107"/>
      <c r="T55" s="223" t="str">
        <f t="shared" si="8"/>
        <v/>
      </c>
      <c r="U55" s="107"/>
      <c r="V55" s="107"/>
      <c r="W55" s="201"/>
      <c r="X55" s="227" t="str">
        <f t="shared" si="9"/>
        <v/>
      </c>
      <c r="Y55" s="228" t="str">
        <f>IFERROR(IF(AND(OR(R54="Preventivo", R54="Detectivo"),OR(R55="Preventivo", R55="Detectivo")),(Y54-(+Y54*T55)),IF(OR(R55="Preventivo", R55="Detectivo"),(Y53-(+Y53*T55)),IF(R55="Correctivo",Y54,""))),"")</f>
        <v/>
      </c>
      <c r="Z55" s="227" t="str">
        <f t="shared" si="10"/>
        <v/>
      </c>
      <c r="AA55" s="228" t="str">
        <f>IFERROR(IF(AND(R54="Correctivo",R55="Correctivo"),(AA54-(+AA54*T55)),IF(R55="Correctivo",(AA53-(+AA53*T55)),IF(OR(R55="Preventivo", R55="Detectivo"),AA54,""))),"")</f>
        <v/>
      </c>
      <c r="AB55" s="227" t="str">
        <f t="shared" si="11"/>
        <v/>
      </c>
      <c r="AC55" s="272"/>
      <c r="AD55" s="279"/>
      <c r="AE55" s="152"/>
      <c r="AF55" s="181"/>
      <c r="AG55" s="181"/>
      <c r="AH55" s="189"/>
    </row>
    <row r="56" spans="2:34" ht="29.25" customHeight="1" thickBot="1" x14ac:dyDescent="0.3">
      <c r="B56" s="298"/>
      <c r="C56" s="315"/>
      <c r="D56" s="318"/>
      <c r="E56" s="260"/>
      <c r="F56" s="255"/>
      <c r="G56" s="207"/>
      <c r="H56" s="119"/>
      <c r="I56" s="260"/>
      <c r="J56" s="260"/>
      <c r="K56" s="294"/>
      <c r="L56" s="268"/>
      <c r="M56" s="290"/>
      <c r="N56" s="268"/>
      <c r="O56" s="286"/>
      <c r="P56" s="177">
        <v>7</v>
      </c>
      <c r="Q56" s="176"/>
      <c r="R56" s="177"/>
      <c r="S56" s="177"/>
      <c r="T56" s="224" t="str">
        <f t="shared" si="8"/>
        <v/>
      </c>
      <c r="U56" s="177"/>
      <c r="V56" s="177"/>
      <c r="W56" s="178"/>
      <c r="X56" s="229" t="str">
        <f t="shared" si="9"/>
        <v/>
      </c>
      <c r="Y56" s="230" t="str">
        <f>IFERROR(IF(AND(OR(R55="Preventivo", R55="Detectivo"),OR(R56="Preventivo", R56="Detectivo")),(Y55-(+Y55*T56)),IF(OR(R56="Preventivo", R56="Detectivo"),(Y54-(+Y54*T56)),IF(R56="Correctivo",Y55,""))),"")</f>
        <v/>
      </c>
      <c r="Z56" s="229" t="str">
        <f t="shared" si="10"/>
        <v/>
      </c>
      <c r="AA56" s="230" t="str">
        <f>IFERROR(IF(AND(R55="Correctivo",R56="Correctivo"),(AA55-(+AA55*T56)),IF(R56="Correctivo",(AA54-(+AA54*T56)),IF(OR(R56="Preventivo", R56="Detectivo"),AA55,""))),"")</f>
        <v/>
      </c>
      <c r="AB56" s="229" t="str">
        <f t="shared" si="11"/>
        <v/>
      </c>
      <c r="AC56" s="273"/>
      <c r="AD56" s="280"/>
      <c r="AE56" s="151"/>
      <c r="AF56" s="182"/>
      <c r="AG56" s="182"/>
      <c r="AH56" s="190"/>
    </row>
    <row r="57" spans="2:34" s="105" customFormat="1" ht="29.25" customHeight="1" x14ac:dyDescent="0.25">
      <c r="B57" s="295">
        <v>7</v>
      </c>
      <c r="C57" s="313"/>
      <c r="D57" s="316"/>
      <c r="E57" s="258"/>
      <c r="F57" s="253"/>
      <c r="G57" s="205"/>
      <c r="H57" s="153"/>
      <c r="I57" s="258"/>
      <c r="J57" s="258"/>
      <c r="K57" s="291" t="str">
        <f>IF(J57&lt;=0,"",IF(J57&lt;=2,"Muy Baja",IF(J57&lt;=12,"Baja",IF(J57&lt;=365,"Media",IF(J57&lt;=5000,"Alta","Muy Alta")))))</f>
        <v/>
      </c>
      <c r="L57" s="266" t="str">
        <f>IF(K57="","",IF(K57="Muy Baja",0.2,IF(K57="Baja",0.4,IF(K57="Media",0.6,IF(K57="Alta",0.8,IF(K57="Muy Alta",1,))))))</f>
        <v/>
      </c>
      <c r="M57" s="287"/>
      <c r="N57" s="266" t="str">
        <f>IF(M57="","",IF(M57="Leve",0.2,IF(M57="Menor",0.4,IF(M57="Moderado",0.6,IF(M57="Mayor",0.8,IF(M57="Catastrófico",1,))))))</f>
        <v/>
      </c>
      <c r="O57" s="283" t="str">
        <f>IF(OR(AND(K57="Muy Baja",M57="Leve"),AND(K57="Muy Baja",M57="Menor"),AND(K57="Baja",M57="Leve")),"BAJA",IF(OR(AND(K57="Muy baja",M57="Moderado"),AND(K57="Baja",M57="Menor"),AND(K57="Baja",M57="Moderado"),AND(K57="Media",M57="Leve"),AND(K57="Media",M57="Menor"),AND(K57="Media",M57="Moderado"),AND(K57="Alta",M57="Leve"),AND(K57="Alta",M57="Menor")),"MODERADA",IF(OR(AND(K57="Muy Baja",M57="Mayor"),AND(K57="Baja",M57="Mayor"),AND(K57="Media",M57="Mayor"),AND(K57="Alta",M57="Moderado"),AND(K57="Alta",M57="Mayor"),AND(K57="Muy Alta",M57="Leve"),AND(K57="Muy Alta",M57="Menor"),AND(K57="Muy Alta",M57="Moderado"),AND(K57="Muy Alta",M57="Mayor")),"ALTA",IF(OR(AND(K57="Muy Baja",M57="Catastrófico"),AND(K57="Baja",M57="Catastrófico"),AND(K57="Media",M57="Catastrófico"),AND(K57="Alta",M57="Catastrófico"),AND(K57="Muy Alta",M57="Catastrófico")),"EXTREMA",""))))</f>
        <v/>
      </c>
      <c r="P57" s="156">
        <v>1</v>
      </c>
      <c r="Q57" s="154"/>
      <c r="R57" s="156"/>
      <c r="S57" s="156"/>
      <c r="T57" s="222" t="str">
        <f t="shared" si="8"/>
        <v/>
      </c>
      <c r="U57" s="156"/>
      <c r="V57" s="156"/>
      <c r="W57" s="106"/>
      <c r="X57" s="225" t="str">
        <f t="shared" si="9"/>
        <v/>
      </c>
      <c r="Y57" s="226" t="str">
        <f>IFERROR(IF(OR(R57="Preventivo", R57="Detectivo"),(L57-(+L57*T57)),IF(R57="Correctivo",L57,"")),"")</f>
        <v/>
      </c>
      <c r="Z57" s="225" t="str">
        <f t="shared" si="10"/>
        <v/>
      </c>
      <c r="AA57" s="226" t="str">
        <f>IFERROR(IF(R57="Correctivo",(N57-(+N57*T57)),IF(OR(R57="Preventivo", R57="Detectivo"),N57,"")),"")</f>
        <v/>
      </c>
      <c r="AB57" s="225" t="str">
        <f t="shared" si="11"/>
        <v/>
      </c>
      <c r="AC57" s="271" t="str">
        <f>IF(ISBLANK(S57), O57,LOOKUP(2,1/(AB57:AB63&lt;&gt;""),AB57:AB63))</f>
        <v/>
      </c>
      <c r="AD57" s="277"/>
      <c r="AE57" s="155"/>
      <c r="AF57" s="179"/>
      <c r="AG57" s="179"/>
      <c r="AH57" s="187"/>
    </row>
    <row r="58" spans="2:34" ht="29.25" customHeight="1" x14ac:dyDescent="0.25">
      <c r="B58" s="296"/>
      <c r="C58" s="314"/>
      <c r="D58" s="317"/>
      <c r="E58" s="259"/>
      <c r="F58" s="254"/>
      <c r="G58" s="206"/>
      <c r="H58" s="204"/>
      <c r="I58" s="259"/>
      <c r="J58" s="259"/>
      <c r="K58" s="292"/>
      <c r="L58" s="267"/>
      <c r="M58" s="288"/>
      <c r="N58" s="267"/>
      <c r="O58" s="284"/>
      <c r="P58" s="107">
        <v>2</v>
      </c>
      <c r="Q58" s="204"/>
      <c r="R58" s="107"/>
      <c r="S58" s="107"/>
      <c r="T58" s="223" t="str">
        <f t="shared" si="8"/>
        <v/>
      </c>
      <c r="U58" s="107"/>
      <c r="V58" s="107"/>
      <c r="W58" s="201"/>
      <c r="X58" s="227" t="str">
        <f t="shared" si="9"/>
        <v/>
      </c>
      <c r="Y58" s="228" t="str">
        <f>IFERROR(IF(AND(OR(R57="Preventivo", R57="Detectivo"),OR(R58="Preventivo", R58="Detectivo")),(Y57-(+Y57*T58)),IF(OR(R58="Preventivo", R58="Detectivo"),(L57-(+L57*T58)),IF(R58="Correctivo",Y57,""))),"")</f>
        <v/>
      </c>
      <c r="Z58" s="227" t="str">
        <f t="shared" si="10"/>
        <v/>
      </c>
      <c r="AA58" s="228" t="str">
        <f>IFERROR(IF(AND(R57="Correctivo",R58="Correctivo"),(AA57-(+AA57*T58)),IF(R58="Correctivo",(N57-(+N57*T58)),IF(OR(R58="Preventivo", R58="Detectivo"),AA57,""))),"")</f>
        <v/>
      </c>
      <c r="AB58" s="227" t="str">
        <f t="shared" si="11"/>
        <v/>
      </c>
      <c r="AC58" s="272"/>
      <c r="AD58" s="278"/>
      <c r="AE58" s="150"/>
      <c r="AF58" s="180"/>
      <c r="AG58" s="180"/>
      <c r="AH58" s="188"/>
    </row>
    <row r="59" spans="2:34" ht="29.25" customHeight="1" x14ac:dyDescent="0.25">
      <c r="B59" s="296"/>
      <c r="C59" s="314"/>
      <c r="D59" s="317"/>
      <c r="E59" s="259"/>
      <c r="F59" s="254"/>
      <c r="G59" s="206"/>
      <c r="H59" s="118"/>
      <c r="I59" s="259"/>
      <c r="J59" s="259"/>
      <c r="K59" s="292"/>
      <c r="L59" s="267"/>
      <c r="M59" s="288"/>
      <c r="N59" s="267"/>
      <c r="O59" s="284"/>
      <c r="P59" s="107">
        <v>3</v>
      </c>
      <c r="Q59" s="118"/>
      <c r="R59" s="107"/>
      <c r="S59" s="107"/>
      <c r="T59" s="223" t="str">
        <f t="shared" si="8"/>
        <v/>
      </c>
      <c r="U59" s="107"/>
      <c r="V59" s="107"/>
      <c r="W59" s="201"/>
      <c r="X59" s="227" t="str">
        <f t="shared" si="9"/>
        <v/>
      </c>
      <c r="Y59" s="228" t="str">
        <f>IFERROR(IF(AND(OR(R58="Preventivo", R58="Detectivo"),OR(R59="Preventivo", R59="Detectivo")),(Y58-(+Y58*T59)),IF(OR(R59="Preventivo", R59="Detectivo"),(Y57-(+Y57*T59)),IF(R59="Correctivo",Y58,""))),"")</f>
        <v/>
      </c>
      <c r="Z59" s="227" t="str">
        <f t="shared" si="10"/>
        <v/>
      </c>
      <c r="AA59" s="228" t="str">
        <f>IFERROR(IF(AND(R58="Correctivo",R59="Correctivo"),(AA58-(+AA58*T59)),IF(R59="Correctivo",(AA57-(+AA57*T59)),IF(OR(R59="Preventivo", R59="Detectivo"),AA58,""))),"")</f>
        <v/>
      </c>
      <c r="AB59" s="227" t="str">
        <f t="shared" si="11"/>
        <v/>
      </c>
      <c r="AC59" s="272"/>
      <c r="AD59" s="278"/>
      <c r="AE59" s="150"/>
      <c r="AF59" s="180"/>
      <c r="AG59" s="180"/>
      <c r="AH59" s="188"/>
    </row>
    <row r="60" spans="2:34" ht="29.25" customHeight="1" x14ac:dyDescent="0.25">
      <c r="B60" s="296"/>
      <c r="C60" s="314"/>
      <c r="D60" s="317"/>
      <c r="E60" s="259"/>
      <c r="F60" s="254"/>
      <c r="G60" s="186"/>
      <c r="H60" s="118"/>
      <c r="I60" s="259"/>
      <c r="J60" s="259"/>
      <c r="K60" s="292"/>
      <c r="L60" s="267"/>
      <c r="M60" s="288"/>
      <c r="N60" s="267"/>
      <c r="O60" s="284"/>
      <c r="P60" s="107">
        <v>4</v>
      </c>
      <c r="Q60" s="118"/>
      <c r="R60" s="107"/>
      <c r="S60" s="107"/>
      <c r="T60" s="223" t="str">
        <f t="shared" si="8"/>
        <v/>
      </c>
      <c r="U60" s="107"/>
      <c r="V60" s="107"/>
      <c r="W60" s="201"/>
      <c r="X60" s="227" t="str">
        <f t="shared" si="9"/>
        <v/>
      </c>
      <c r="Y60" s="228" t="str">
        <f>IFERROR(IF(AND(OR(R59="Preventivo", R59="Detectivo"),OR(R60="Preventivo", R60="Detectivo")),(Y59-(+Y59*T60)),IF(OR(R60="Preventivo", R60="Detectivo"),(Y58-(+Y58*T60)),IF(R60="Correctivo",Y59,""))),"")</f>
        <v/>
      </c>
      <c r="Z60" s="227" t="str">
        <f t="shared" si="10"/>
        <v/>
      </c>
      <c r="AA60" s="228" t="str">
        <f>IFERROR(IF(AND(R59="Correctivo",R60="Correctivo"),(AA59-(+AA59*T60)),IF(R60="Correctivo",(AA58-(+AA58*T60)),IF(OR(R60="Preventivo", R60="Detectivo"),AA59,""))),"")</f>
        <v/>
      </c>
      <c r="AB60" s="227" t="str">
        <f t="shared" si="11"/>
        <v/>
      </c>
      <c r="AC60" s="272"/>
      <c r="AD60" s="278"/>
      <c r="AE60" s="150"/>
      <c r="AF60" s="180"/>
      <c r="AG60" s="180"/>
      <c r="AH60" s="188"/>
    </row>
    <row r="61" spans="2:34" ht="29.25" customHeight="1" x14ac:dyDescent="0.25">
      <c r="B61" s="296"/>
      <c r="C61" s="314"/>
      <c r="D61" s="317"/>
      <c r="E61" s="259"/>
      <c r="F61" s="254"/>
      <c r="G61" s="206"/>
      <c r="H61" s="118"/>
      <c r="I61" s="259"/>
      <c r="J61" s="259"/>
      <c r="K61" s="292"/>
      <c r="L61" s="267"/>
      <c r="M61" s="288"/>
      <c r="N61" s="267"/>
      <c r="O61" s="284"/>
      <c r="P61" s="107">
        <v>5</v>
      </c>
      <c r="Q61" s="118"/>
      <c r="R61" s="107"/>
      <c r="S61" s="107"/>
      <c r="T61" s="223" t="str">
        <f t="shared" si="8"/>
        <v/>
      </c>
      <c r="U61" s="107"/>
      <c r="V61" s="107"/>
      <c r="W61" s="201"/>
      <c r="X61" s="227" t="str">
        <f t="shared" si="9"/>
        <v/>
      </c>
      <c r="Y61" s="228" t="str">
        <f>IFERROR(IF(AND(OR(R60="Preventivo", R60="Detectivo"),OR(R61="Preventivo", R61="Detectivo")),(Y60-(+Y60*T61)),IF(OR(R61="Preventivo", R61="Detectivo"),(Y59-(+Y59*T61)),IF(R61="Correctivo",Y60,""))),"")</f>
        <v/>
      </c>
      <c r="Z61" s="227" t="str">
        <f t="shared" si="10"/>
        <v/>
      </c>
      <c r="AA61" s="228" t="str">
        <f>IFERROR(IF(AND(R60="Correctivo",R61="Correctivo"),(AA60-(+AA60*T61)),IF(R61="Correctivo",(AA59-(+AA59*T61)),IF(OR(R61="Preventivo", R61="Detectivo"),AA60,""))),"")</f>
        <v/>
      </c>
      <c r="AB61" s="227" t="str">
        <f t="shared" si="11"/>
        <v/>
      </c>
      <c r="AC61" s="272"/>
      <c r="AD61" s="278"/>
      <c r="AE61" s="150"/>
      <c r="AF61" s="180"/>
      <c r="AG61" s="180"/>
      <c r="AH61" s="188"/>
    </row>
    <row r="62" spans="2:34" ht="29.25" customHeight="1" x14ac:dyDescent="0.25">
      <c r="B62" s="297"/>
      <c r="C62" s="314"/>
      <c r="D62" s="317"/>
      <c r="E62" s="259"/>
      <c r="F62" s="254"/>
      <c r="G62" s="206"/>
      <c r="H62" s="159"/>
      <c r="I62" s="259"/>
      <c r="J62" s="259"/>
      <c r="K62" s="293"/>
      <c r="L62" s="267"/>
      <c r="M62" s="289"/>
      <c r="N62" s="267"/>
      <c r="O62" s="285"/>
      <c r="P62" s="107">
        <v>6</v>
      </c>
      <c r="Q62" s="118"/>
      <c r="R62" s="107"/>
      <c r="S62" s="107"/>
      <c r="T62" s="223" t="str">
        <f t="shared" si="8"/>
        <v/>
      </c>
      <c r="U62" s="107"/>
      <c r="V62" s="107"/>
      <c r="W62" s="201"/>
      <c r="X62" s="227" t="str">
        <f t="shared" si="9"/>
        <v/>
      </c>
      <c r="Y62" s="228" t="str">
        <f>IFERROR(IF(AND(OR(R61="Preventivo", R61="Detectivo"),OR(R62="Preventivo", R62="Detectivo")),(Y61-(+Y61*T62)),IF(OR(R62="Preventivo", R62="Detectivo"),(Y60-(+Y60*T62)),IF(R62="Correctivo",Y61,""))),"")</f>
        <v/>
      </c>
      <c r="Z62" s="227" t="str">
        <f t="shared" si="10"/>
        <v/>
      </c>
      <c r="AA62" s="228" t="str">
        <f>IFERROR(IF(AND(R61="Correctivo",R62="Correctivo"),(AA61-(+AA61*T62)),IF(R62="Correctivo",(AA60-(+AA60*T62)),IF(OR(R62="Preventivo", R62="Detectivo"),AA61,""))),"")</f>
        <v/>
      </c>
      <c r="AB62" s="227" t="str">
        <f t="shared" si="11"/>
        <v/>
      </c>
      <c r="AC62" s="272"/>
      <c r="AD62" s="279"/>
      <c r="AE62" s="152"/>
      <c r="AF62" s="181"/>
      <c r="AG62" s="181"/>
      <c r="AH62" s="189"/>
    </row>
    <row r="63" spans="2:34" ht="29.25" customHeight="1" thickBot="1" x14ac:dyDescent="0.3">
      <c r="B63" s="298"/>
      <c r="C63" s="315"/>
      <c r="D63" s="318"/>
      <c r="E63" s="260"/>
      <c r="F63" s="255"/>
      <c r="G63" s="207"/>
      <c r="H63" s="119"/>
      <c r="I63" s="260"/>
      <c r="J63" s="260"/>
      <c r="K63" s="294"/>
      <c r="L63" s="268"/>
      <c r="M63" s="290"/>
      <c r="N63" s="268"/>
      <c r="O63" s="286"/>
      <c r="P63" s="177">
        <v>7</v>
      </c>
      <c r="Q63" s="176"/>
      <c r="R63" s="177"/>
      <c r="S63" s="177"/>
      <c r="T63" s="224" t="str">
        <f t="shared" si="8"/>
        <v/>
      </c>
      <c r="U63" s="177"/>
      <c r="V63" s="177"/>
      <c r="W63" s="178"/>
      <c r="X63" s="229" t="str">
        <f t="shared" si="9"/>
        <v/>
      </c>
      <c r="Y63" s="230" t="str">
        <f>IFERROR(IF(AND(OR(R62="Preventivo", R62="Detectivo"),OR(R63="Preventivo", R63="Detectivo")),(Y62-(+Y62*T63)),IF(OR(R63="Preventivo", R63="Detectivo"),(Y61-(+Y61*T63)),IF(R63="Correctivo",Y62,""))),"")</f>
        <v/>
      </c>
      <c r="Z63" s="229" t="str">
        <f t="shared" si="10"/>
        <v/>
      </c>
      <c r="AA63" s="230" t="str">
        <f>IFERROR(IF(AND(R62="Correctivo",R63="Correctivo"),(AA62-(+AA62*T63)),IF(R63="Correctivo",(AA61-(+AA61*T63)),IF(OR(R63="Preventivo", R63="Detectivo"),AA62,""))),"")</f>
        <v/>
      </c>
      <c r="AB63" s="229" t="str">
        <f t="shared" si="11"/>
        <v/>
      </c>
      <c r="AC63" s="273"/>
      <c r="AD63" s="280"/>
      <c r="AE63" s="151"/>
      <c r="AF63" s="182"/>
      <c r="AG63" s="182"/>
      <c r="AH63" s="190"/>
    </row>
    <row r="64" spans="2:34" ht="17.25" customHeight="1" thickBot="1" x14ac:dyDescent="0.3"/>
    <row r="65" spans="2:7" ht="15.75" thickBot="1" x14ac:dyDescent="0.3">
      <c r="B65" s="245" t="s">
        <v>563</v>
      </c>
      <c r="C65" s="246"/>
      <c r="D65" s="249" t="s">
        <v>564</v>
      </c>
      <c r="E65" s="246"/>
      <c r="F65" s="250"/>
      <c r="G65" s="238" t="s">
        <v>759</v>
      </c>
    </row>
    <row r="66" spans="2:7" ht="82.5" customHeight="1" thickBot="1" x14ac:dyDescent="0.3">
      <c r="B66" s="247" t="s">
        <v>760</v>
      </c>
      <c r="C66" s="248"/>
      <c r="D66" s="251" t="s">
        <v>761</v>
      </c>
      <c r="E66" s="248"/>
      <c r="F66" s="252"/>
      <c r="G66" s="237" t="s">
        <v>762</v>
      </c>
    </row>
    <row r="67" spans="2:7" x14ac:dyDescent="0.25">
      <c r="C67" s="108"/>
      <c r="D67" s="108"/>
      <c r="F67" s="108"/>
      <c r="G67" s="108"/>
    </row>
    <row r="68" spans="2:7" x14ac:dyDescent="0.25">
      <c r="C68" s="108"/>
      <c r="D68" s="108"/>
      <c r="F68" s="108"/>
      <c r="G68" s="108"/>
    </row>
    <row r="69" spans="2:7" x14ac:dyDescent="0.25">
      <c r="C69" s="108"/>
      <c r="D69" s="108"/>
      <c r="F69" s="108"/>
      <c r="G69" s="108"/>
    </row>
    <row r="70" spans="2:7" x14ac:dyDescent="0.25">
      <c r="C70" s="108"/>
      <c r="D70" s="108"/>
      <c r="F70" s="108"/>
      <c r="G70" s="108"/>
    </row>
  </sheetData>
  <sheetProtection algorithmName="SHA-512" hashValue="Vxofgnk37aSASdZfnap7Qn+n2WH5QvDgD2OsUC4eNjBCIb2WSyrIdMLzMmDAajKRSTcwm7AiG7nazQ5HppyJFA==" saltValue="LslHNgpk9J6bFFWEO+Xcfg==" spinCount="100000" sheet="1" objects="1" scenarios="1" formatCells="0" formatColumns="0" formatRows="0" insertRows="0"/>
  <dataConsolidate/>
  <mergeCells count="145">
    <mergeCell ref="D3:F3"/>
    <mergeCell ref="D4:F4"/>
    <mergeCell ref="C13:C14"/>
    <mergeCell ref="D13:D14"/>
    <mergeCell ref="C15:C21"/>
    <mergeCell ref="D15:D21"/>
    <mergeCell ref="C22:C28"/>
    <mergeCell ref="D22:D28"/>
    <mergeCell ref="C29:C35"/>
    <mergeCell ref="D29:D35"/>
    <mergeCell ref="E13:E14"/>
    <mergeCell ref="E15:E21"/>
    <mergeCell ref="H2:H4"/>
    <mergeCell ref="B6:G6"/>
    <mergeCell ref="F43:F49"/>
    <mergeCell ref="J43:J49"/>
    <mergeCell ref="L43:L49"/>
    <mergeCell ref="N43:N49"/>
    <mergeCell ref="AC43:AC49"/>
    <mergeCell ref="E50:E56"/>
    <mergeCell ref="F50:F56"/>
    <mergeCell ref="J50:J56"/>
    <mergeCell ref="B22:B28"/>
    <mergeCell ref="C43:C49"/>
    <mergeCell ref="D43:D49"/>
    <mergeCell ref="C50:C56"/>
    <mergeCell ref="D50:D56"/>
    <mergeCell ref="J12:O12"/>
    <mergeCell ref="L22:L28"/>
    <mergeCell ref="N22:N28"/>
    <mergeCell ref="B2:C4"/>
    <mergeCell ref="B8:C8"/>
    <mergeCell ref="D8:G8"/>
    <mergeCell ref="B9:C9"/>
    <mergeCell ref="D9:G9"/>
    <mergeCell ref="D2:F2"/>
    <mergeCell ref="N50:N56"/>
    <mergeCell ref="AC50:AC56"/>
    <mergeCell ref="AC22:AC28"/>
    <mergeCell ref="E29:E35"/>
    <mergeCell ref="F29:F35"/>
    <mergeCell ref="E43:E49"/>
    <mergeCell ref="B29:B35"/>
    <mergeCell ref="J57:J63"/>
    <mergeCell ref="L57:L63"/>
    <mergeCell ref="N57:N63"/>
    <mergeCell ref="AC57:AC63"/>
    <mergeCell ref="K57:K63"/>
    <mergeCell ref="M57:M63"/>
    <mergeCell ref="C57:C63"/>
    <mergeCell ref="D57:D63"/>
    <mergeCell ref="C36:C42"/>
    <mergeCell ref="D36:D42"/>
    <mergeCell ref="E57:E63"/>
    <mergeCell ref="F57:F63"/>
    <mergeCell ref="B43:B49"/>
    <mergeCell ref="E22:E28"/>
    <mergeCell ref="F22:F28"/>
    <mergeCell ref="J22:J28"/>
    <mergeCell ref="B50:B56"/>
    <mergeCell ref="I36:I42"/>
    <mergeCell ref="I43:I49"/>
    <mergeCell ref="AD57:AD63"/>
    <mergeCell ref="B12:I12"/>
    <mergeCell ref="B13:B14"/>
    <mergeCell ref="F13:F14"/>
    <mergeCell ref="G13:G14"/>
    <mergeCell ref="H13:H14"/>
    <mergeCell ref="I13:I14"/>
    <mergeCell ref="K13:K14"/>
    <mergeCell ref="M13:M14"/>
    <mergeCell ref="O13:O14"/>
    <mergeCell ref="Q12:AD12"/>
    <mergeCell ref="Q13:Q14"/>
    <mergeCell ref="B15:B21"/>
    <mergeCell ref="B36:B42"/>
    <mergeCell ref="B57:B63"/>
    <mergeCell ref="I57:I63"/>
    <mergeCell ref="L50:L56"/>
    <mergeCell ref="E36:E42"/>
    <mergeCell ref="F36:F42"/>
    <mergeCell ref="J36:J42"/>
    <mergeCell ref="L36:L42"/>
    <mergeCell ref="N36:N42"/>
    <mergeCell ref="K36:K42"/>
    <mergeCell ref="M36:M42"/>
    <mergeCell ref="O36:O42"/>
    <mergeCell ref="K43:K49"/>
    <mergeCell ref="M43:M49"/>
    <mergeCell ref="M15:M21"/>
    <mergeCell ref="O15:O21"/>
    <mergeCell ref="O43:O49"/>
    <mergeCell ref="K22:K28"/>
    <mergeCell ref="M22:M28"/>
    <mergeCell ref="O22:O28"/>
    <mergeCell ref="I22:I28"/>
    <mergeCell ref="I15:I21"/>
    <mergeCell ref="K29:K35"/>
    <mergeCell ref="M29:M35"/>
    <mergeCell ref="O29:O35"/>
    <mergeCell ref="J29:J35"/>
    <mergeCell ref="L29:L35"/>
    <mergeCell ref="N29:N35"/>
    <mergeCell ref="I29:I35"/>
    <mergeCell ref="AE12:AH12"/>
    <mergeCell ref="AE13:AE14"/>
    <mergeCell ref="AD15:AD21"/>
    <mergeCell ref="Y13:Y14"/>
    <mergeCell ref="AD22:AD28"/>
    <mergeCell ref="AD29:AD35"/>
    <mergeCell ref="AD36:AD42"/>
    <mergeCell ref="AD43:AD49"/>
    <mergeCell ref="AD50:AD56"/>
    <mergeCell ref="AG13:AG14"/>
    <mergeCell ref="AH13:AH14"/>
    <mergeCell ref="AA13:AA14"/>
    <mergeCell ref="AB13:AB14"/>
    <mergeCell ref="AD13:AD14"/>
    <mergeCell ref="AC29:AC35"/>
    <mergeCell ref="AC36:AC42"/>
    <mergeCell ref="Z13:Z14"/>
    <mergeCell ref="B65:C65"/>
    <mergeCell ref="B66:C66"/>
    <mergeCell ref="D65:F65"/>
    <mergeCell ref="D66:F66"/>
    <mergeCell ref="F15:F21"/>
    <mergeCell ref="J13:J14"/>
    <mergeCell ref="J15:J21"/>
    <mergeCell ref="AF13:AF14"/>
    <mergeCell ref="P13:P14"/>
    <mergeCell ref="U13:W13"/>
    <mergeCell ref="R13:T13"/>
    <mergeCell ref="L15:L21"/>
    <mergeCell ref="N15:N21"/>
    <mergeCell ref="L13:L14"/>
    <mergeCell ref="N13:N14"/>
    <mergeCell ref="X13:X14"/>
    <mergeCell ref="AC13:AC14"/>
    <mergeCell ref="AC15:AC21"/>
    <mergeCell ref="O57:O63"/>
    <mergeCell ref="M50:M56"/>
    <mergeCell ref="O50:O56"/>
    <mergeCell ref="I50:I56"/>
    <mergeCell ref="K50:K56"/>
    <mergeCell ref="K15:K21"/>
  </mergeCells>
  <conditionalFormatting sqref="O13 O64:P1048576 AB64:AC1048576 O10:P11">
    <cfRule type="beginsWith" dxfId="905" priority="1351" operator="beginsWith" text="B">
      <formula>LEFT(O10,LEN("B"))="B"</formula>
    </cfRule>
    <cfRule type="beginsWith" dxfId="904" priority="1352" operator="beginsWith" text="M">
      <formula>LEFT(O10,LEN("M"))="M"</formula>
    </cfRule>
    <cfRule type="beginsWith" dxfId="903" priority="1353" operator="beginsWith" text="A">
      <formula>LEFT(O10,LEN("A"))="A"</formula>
    </cfRule>
    <cfRule type="beginsWith" dxfId="902" priority="1354" operator="beginsWith" text="C">
      <formula>LEFT(O10,LEN("C"))="C"</formula>
    </cfRule>
  </conditionalFormatting>
  <conditionalFormatting sqref="AB10:AC11">
    <cfRule type="beginsWith" dxfId="901" priority="511" operator="beginsWith" text="B">
      <formula>LEFT(AB10,LEN("B"))="B"</formula>
    </cfRule>
    <cfRule type="beginsWith" dxfId="900" priority="512" operator="beginsWith" text="M">
      <formula>LEFT(AB10,LEN("M"))="M"</formula>
    </cfRule>
    <cfRule type="beginsWith" dxfId="899" priority="513" operator="beginsWith" text="A">
      <formula>LEFT(AB10,LEN("A"))="A"</formula>
    </cfRule>
    <cfRule type="beginsWith" dxfId="898" priority="514" operator="beginsWith" text="C">
      <formula>LEFT(AB10,LEN("C"))="C"</formula>
    </cfRule>
  </conditionalFormatting>
  <conditionalFormatting sqref="P15:P20">
    <cfRule type="expression" dxfId="897" priority="499">
      <formula>$O$15="ALTO"</formula>
    </cfRule>
    <cfRule type="expression" dxfId="896" priority="500">
      <formula>$O$15="MODERADO"</formula>
    </cfRule>
    <cfRule type="expression" dxfId="895" priority="501">
      <formula>$O$15="BAJO "</formula>
    </cfRule>
    <cfRule type="expression" dxfId="894" priority="502">
      <formula>$O$15="EXTREMO"</formula>
    </cfRule>
  </conditionalFormatting>
  <conditionalFormatting sqref="AB13">
    <cfRule type="beginsWith" dxfId="893" priority="495" operator="beginsWith" text="B">
      <formula>LEFT(AB13,LEN("B"))="B"</formula>
    </cfRule>
    <cfRule type="beginsWith" dxfId="892" priority="496" operator="beginsWith" text="M">
      <formula>LEFT(AB13,LEN("M"))="M"</formula>
    </cfRule>
    <cfRule type="beginsWith" dxfId="891" priority="497" operator="beginsWith" text="A">
      <formula>LEFT(AB13,LEN("A"))="A"</formula>
    </cfRule>
    <cfRule type="beginsWith" dxfId="890" priority="498" operator="beginsWith" text="C">
      <formula>LEFT(AB13,LEN("C"))="C"</formula>
    </cfRule>
  </conditionalFormatting>
  <conditionalFormatting sqref="P13">
    <cfRule type="beginsWith" dxfId="889" priority="81" operator="beginsWith" text="B">
      <formula>LEFT(P13,LEN("B"))="B"</formula>
    </cfRule>
    <cfRule type="beginsWith" dxfId="888" priority="82" operator="beginsWith" text="M">
      <formula>LEFT(P13,LEN("M"))="M"</formula>
    </cfRule>
    <cfRule type="beginsWith" dxfId="887" priority="83" operator="beginsWith" text="A">
      <formula>LEFT(P13,LEN("A"))="A"</formula>
    </cfRule>
    <cfRule type="beginsWith" dxfId="886" priority="84" operator="beginsWith" text="C">
      <formula>LEFT(P13,LEN("C"))="C"</formula>
    </cfRule>
  </conditionalFormatting>
  <conditionalFormatting sqref="P56">
    <cfRule type="expression" dxfId="885" priority="29">
      <formula>$O$15="ALTO"</formula>
    </cfRule>
    <cfRule type="expression" dxfId="884" priority="30">
      <formula>$O$15="MODERADO"</formula>
    </cfRule>
    <cfRule type="expression" dxfId="883" priority="31">
      <formula>$O$15="BAJO "</formula>
    </cfRule>
    <cfRule type="expression" dxfId="882" priority="32">
      <formula>$O$15="EXTREMO"</formula>
    </cfRule>
  </conditionalFormatting>
  <conditionalFormatting sqref="AC13">
    <cfRule type="beginsWith" dxfId="881" priority="73" operator="beginsWith" text="B">
      <formula>LEFT(AC13,LEN("B"))="B"</formula>
    </cfRule>
    <cfRule type="beginsWith" dxfId="880" priority="74" operator="beginsWith" text="M">
      <formula>LEFT(AC13,LEN("M"))="M"</formula>
    </cfRule>
    <cfRule type="beginsWith" dxfId="879" priority="75" operator="beginsWith" text="A">
      <formula>LEFT(AC13,LEN("A"))="A"</formula>
    </cfRule>
    <cfRule type="beginsWith" dxfId="878" priority="76" operator="beginsWith" text="C">
      <formula>LEFT(AC13,LEN("C"))="C"</formula>
    </cfRule>
  </conditionalFormatting>
  <conditionalFormatting sqref="P21">
    <cfRule type="expression" dxfId="877" priority="69">
      <formula>$O$15="ALTO"</formula>
    </cfRule>
    <cfRule type="expression" dxfId="876" priority="70">
      <formula>$O$15="MODERADO"</formula>
    </cfRule>
    <cfRule type="expression" dxfId="875" priority="71">
      <formula>$O$15="BAJO "</formula>
    </cfRule>
    <cfRule type="expression" dxfId="874" priority="72">
      <formula>$O$15="EXTREMO"</formula>
    </cfRule>
  </conditionalFormatting>
  <conditionalFormatting sqref="P22:P27">
    <cfRule type="expression" dxfId="873" priority="65">
      <formula>$O$15="ALTO"</formula>
    </cfRule>
    <cfRule type="expression" dxfId="872" priority="66">
      <formula>$O$15="MODERADO"</formula>
    </cfRule>
    <cfRule type="expression" dxfId="871" priority="67">
      <formula>$O$15="BAJO "</formula>
    </cfRule>
    <cfRule type="expression" dxfId="870" priority="68">
      <formula>$O$15="EXTREMO"</formula>
    </cfRule>
  </conditionalFormatting>
  <conditionalFormatting sqref="P28">
    <cfRule type="expression" dxfId="869" priority="61">
      <formula>$O$15="ALTO"</formula>
    </cfRule>
    <cfRule type="expression" dxfId="868" priority="62">
      <formula>$O$15="MODERADO"</formula>
    </cfRule>
    <cfRule type="expression" dxfId="867" priority="63">
      <formula>$O$15="BAJO "</formula>
    </cfRule>
    <cfRule type="expression" dxfId="866" priority="64">
      <formula>$O$15="EXTREMO"</formula>
    </cfRule>
  </conditionalFormatting>
  <conditionalFormatting sqref="P29:P34">
    <cfRule type="expression" dxfId="865" priority="57">
      <formula>$O$15="ALTO"</formula>
    </cfRule>
    <cfRule type="expression" dxfId="864" priority="58">
      <formula>$O$15="MODERADO"</formula>
    </cfRule>
    <cfRule type="expression" dxfId="863" priority="59">
      <formula>$O$15="BAJO "</formula>
    </cfRule>
    <cfRule type="expression" dxfId="862" priority="60">
      <formula>$O$15="EXTREMO"</formula>
    </cfRule>
  </conditionalFormatting>
  <conditionalFormatting sqref="P35">
    <cfRule type="expression" dxfId="861" priority="53">
      <formula>$O$15="ALTO"</formula>
    </cfRule>
    <cfRule type="expression" dxfId="860" priority="54">
      <formula>$O$15="MODERADO"</formula>
    </cfRule>
    <cfRule type="expression" dxfId="859" priority="55">
      <formula>$O$15="BAJO "</formula>
    </cfRule>
    <cfRule type="expression" dxfId="858" priority="56">
      <formula>$O$15="EXTREMO"</formula>
    </cfRule>
  </conditionalFormatting>
  <conditionalFormatting sqref="P36:P41">
    <cfRule type="expression" dxfId="857" priority="49">
      <formula>$O$15="ALTO"</formula>
    </cfRule>
    <cfRule type="expression" dxfId="856" priority="50">
      <formula>$O$15="MODERADO"</formula>
    </cfRule>
    <cfRule type="expression" dxfId="855" priority="51">
      <formula>$O$15="BAJO "</formula>
    </cfRule>
    <cfRule type="expression" dxfId="854" priority="52">
      <formula>$O$15="EXTREMO"</formula>
    </cfRule>
  </conditionalFormatting>
  <conditionalFormatting sqref="P42">
    <cfRule type="expression" dxfId="853" priority="45">
      <formula>$O$15="ALTO"</formula>
    </cfRule>
    <cfRule type="expression" dxfId="852" priority="46">
      <formula>$O$15="MODERADO"</formula>
    </cfRule>
    <cfRule type="expression" dxfId="851" priority="47">
      <formula>$O$15="BAJO "</formula>
    </cfRule>
    <cfRule type="expression" dxfId="850" priority="48">
      <formula>$O$15="EXTREMO"</formula>
    </cfRule>
  </conditionalFormatting>
  <conditionalFormatting sqref="P43:P48">
    <cfRule type="expression" dxfId="849" priority="41">
      <formula>$O$15="ALTO"</formula>
    </cfRule>
    <cfRule type="expression" dxfId="848" priority="42">
      <formula>$O$15="MODERADO"</formula>
    </cfRule>
    <cfRule type="expression" dxfId="847" priority="43">
      <formula>$O$15="BAJO "</formula>
    </cfRule>
    <cfRule type="expression" dxfId="846" priority="44">
      <formula>$O$15="EXTREMO"</formula>
    </cfRule>
  </conditionalFormatting>
  <conditionalFormatting sqref="P49">
    <cfRule type="expression" dxfId="845" priority="37">
      <formula>$O$15="ALTO"</formula>
    </cfRule>
    <cfRule type="expression" dxfId="844" priority="38">
      <formula>$O$15="MODERADO"</formula>
    </cfRule>
    <cfRule type="expression" dxfId="843" priority="39">
      <formula>$O$15="BAJO "</formula>
    </cfRule>
    <cfRule type="expression" dxfId="842" priority="40">
      <formula>$O$15="EXTREMO"</formula>
    </cfRule>
  </conditionalFormatting>
  <conditionalFormatting sqref="P50:P55">
    <cfRule type="expression" dxfId="841" priority="33">
      <formula>$O$15="ALTO"</formula>
    </cfRule>
    <cfRule type="expression" dxfId="840" priority="34">
      <formula>$O$15="MODERADO"</formula>
    </cfRule>
    <cfRule type="expression" dxfId="839" priority="35">
      <formula>$O$15="BAJO "</formula>
    </cfRule>
    <cfRule type="expression" dxfId="838" priority="36">
      <formula>$O$15="EXTREMO"</formula>
    </cfRule>
  </conditionalFormatting>
  <conditionalFormatting sqref="P57:P62">
    <cfRule type="expression" dxfId="837" priority="25">
      <formula>$O$15="ALTO"</formula>
    </cfRule>
    <cfRule type="expression" dxfId="836" priority="26">
      <formula>$O$15="MODERADO"</formula>
    </cfRule>
    <cfRule type="expression" dxfId="835" priority="27">
      <formula>$O$15="BAJO "</formula>
    </cfRule>
    <cfRule type="expression" dxfId="834" priority="28">
      <formula>$O$15="EXTREMO"</formula>
    </cfRule>
  </conditionalFormatting>
  <conditionalFormatting sqref="P63">
    <cfRule type="expression" dxfId="833" priority="21">
      <formula>$O$15="ALTO"</formula>
    </cfRule>
    <cfRule type="expression" dxfId="832" priority="22">
      <formula>$O$15="MODERADO"</formula>
    </cfRule>
    <cfRule type="expression" dxfId="831" priority="23">
      <formula>$O$15="BAJO "</formula>
    </cfRule>
    <cfRule type="expression" dxfId="830" priority="24">
      <formula>$O$15="EXTREMO"</formula>
    </cfRule>
  </conditionalFormatting>
  <conditionalFormatting sqref="O15:O63 AC15:AC63">
    <cfRule type="containsText" dxfId="829" priority="17" operator="containsText" text="EXTREMA">
      <formula>NOT(ISERROR(SEARCH("EXTREMA",O15)))</formula>
    </cfRule>
    <cfRule type="containsText" dxfId="828" priority="18" operator="containsText" text="ALTA">
      <formula>NOT(ISERROR(SEARCH("ALTA",O15)))</formula>
    </cfRule>
    <cfRule type="containsText" dxfId="827" priority="19" operator="containsText" text="MODERADA">
      <formula>NOT(ISERROR(SEARCH("MODERADA",O15)))</formula>
    </cfRule>
    <cfRule type="containsText" dxfId="826" priority="20" operator="containsText" text="BAJA">
      <formula>NOT(ISERROR(SEARCH("BAJA",O15)))</formula>
    </cfRule>
  </conditionalFormatting>
  <conditionalFormatting sqref="AB6:AC6">
    <cfRule type="beginsWith" dxfId="825" priority="1" operator="beginsWith" text="B">
      <formula>LEFT(AB6,LEN("B"))="B"</formula>
    </cfRule>
    <cfRule type="beginsWith" dxfId="824" priority="2" operator="beginsWith" text="M">
      <formula>LEFT(AB6,LEN("M"))="M"</formula>
    </cfRule>
    <cfRule type="beginsWith" dxfId="823" priority="3" operator="beginsWith" text="A">
      <formula>LEFT(AB6,LEN("A"))="A"</formula>
    </cfRule>
    <cfRule type="beginsWith" dxfId="822" priority="4" operator="beginsWith" text="C">
      <formula>LEFT(AB6,LEN("C"))="C"</formula>
    </cfRule>
  </conditionalFormatting>
  <conditionalFormatting sqref="O1:P5 O7:P9">
    <cfRule type="beginsWith" dxfId="821" priority="13" operator="beginsWith" text="B">
      <formula>LEFT(O1,LEN("B"))="B"</formula>
    </cfRule>
    <cfRule type="beginsWith" dxfId="820" priority="14" operator="beginsWith" text="M">
      <formula>LEFT(O1,LEN("M"))="M"</formula>
    </cfRule>
    <cfRule type="beginsWith" dxfId="819" priority="15" operator="beginsWith" text="A">
      <formula>LEFT(O1,LEN("A"))="A"</formula>
    </cfRule>
    <cfRule type="beginsWith" dxfId="818" priority="16" operator="beginsWith" text="C">
      <formula>LEFT(O1,LEN("C"))="C"</formula>
    </cfRule>
  </conditionalFormatting>
  <conditionalFormatting sqref="AB1:AC5 AB7:AC9">
    <cfRule type="beginsWith" dxfId="817" priority="9" operator="beginsWith" text="B">
      <formula>LEFT(AB1,LEN("B"))="B"</formula>
    </cfRule>
    <cfRule type="beginsWith" dxfId="816" priority="10" operator="beginsWith" text="M">
      <formula>LEFT(AB1,LEN("M"))="M"</formula>
    </cfRule>
    <cfRule type="beginsWith" dxfId="815" priority="11" operator="beginsWith" text="A">
      <formula>LEFT(AB1,LEN("A"))="A"</formula>
    </cfRule>
    <cfRule type="beginsWith" dxfId="814" priority="12" operator="beginsWith" text="C">
      <formula>LEFT(AB1,LEN("C"))="C"</formula>
    </cfRule>
  </conditionalFormatting>
  <conditionalFormatting sqref="O6:P6">
    <cfRule type="beginsWith" dxfId="813" priority="5" operator="beginsWith" text="B">
      <formula>LEFT(O6,LEN("B"))="B"</formula>
    </cfRule>
    <cfRule type="beginsWith" dxfId="812" priority="6" operator="beginsWith" text="M">
      <formula>LEFT(O6,LEN("M"))="M"</formula>
    </cfRule>
    <cfRule type="beginsWith" dxfId="811" priority="7" operator="beginsWith" text="A">
      <formula>LEFT(O6,LEN("A"))="A"</formula>
    </cfRule>
    <cfRule type="beginsWith" dxfId="810" priority="8" operator="beginsWith" text="C">
      <formula>LEFT(O6,LEN("C"))="C"</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1000000}">
          <x14:formula1>
            <xm:f>'Datos SGC'!$C$4:$C$10</xm:f>
          </x14:formula1>
          <xm:sqref>D15:D63</xm:sqref>
        </x14:dataValidation>
        <x14:dataValidation type="list" allowBlank="1" showInputMessage="1" showErrorMessage="1" xr:uid="{6C2C873B-ED68-4FAE-8BFF-BF7AC402BD33}">
          <x14:formula1>
            <xm:f>'Datos SGC'!$B$4:$B$25</xm:f>
          </x14:formula1>
          <xm:sqref>I8:J8 D8</xm:sqref>
        </x14:dataValidation>
        <x14:dataValidation type="list" allowBlank="1" showInputMessage="1" showErrorMessage="1" xr:uid="{00000000-0002-0000-0100-000004000000}">
          <x14:formula1>
            <xm:f>'Datos SGC'!$E$4:$E$8</xm:f>
          </x14:formula1>
          <xm:sqref>M15:M63</xm:sqref>
        </x14:dataValidation>
        <x14:dataValidation type="list" allowBlank="1" showInputMessage="1" showErrorMessage="1" xr:uid="{00000000-0002-0000-0100-000007000000}">
          <x14:formula1>
            <xm:f>'Datos SGC'!$C$34:$C$35</xm:f>
          </x14:formula1>
          <xm:sqref>U15:U63</xm:sqref>
        </x14:dataValidation>
        <x14:dataValidation type="list" allowBlank="1" showInputMessage="1" showErrorMessage="1" xr:uid="{00000000-0002-0000-0100-000009000000}">
          <x14:formula1>
            <xm:f>'Datos SGC'!$C$38:$C$39</xm:f>
          </x14:formula1>
          <xm:sqref>W15:W63</xm:sqref>
        </x14:dataValidation>
        <x14:dataValidation type="list" allowBlank="1" showInputMessage="1" showErrorMessage="1" xr:uid="{00000000-0002-0000-0100-00000F000000}">
          <x14:formula1>
            <xm:f>'Datos SGC'!$B$43:$B$46</xm:f>
          </x14:formula1>
          <xm:sqref>AD15:AD63</xm:sqref>
        </x14:dataValidation>
        <x14:dataValidation type="list" allowBlank="1" showInputMessage="1" showErrorMessage="1" xr:uid="{00000000-0002-0000-0100-000008000000}">
          <x14:formula1>
            <xm:f>'Datos SGC'!$C$36:$C$37</xm:f>
          </x14:formula1>
          <xm:sqref>V15:V63</xm:sqref>
        </x14:dataValidation>
        <x14:dataValidation type="list" allowBlank="1" showInputMessage="1" showErrorMessage="1" xr:uid="{00000000-0002-0000-0100-000005000000}">
          <x14:formula1>
            <xm:f>'Datos SGC'!$C$29:$C$31</xm:f>
          </x14:formula1>
          <xm:sqref>R15:R63</xm:sqref>
        </x14:dataValidation>
        <x14:dataValidation type="list" allowBlank="1" showInputMessage="1" showErrorMessage="1" xr:uid="{00000000-0002-0000-0100-000006000000}">
          <x14:formula1>
            <xm:f>'Datos SGC'!$C$32:$C$33</xm:f>
          </x14:formula1>
          <xm:sqref>S15:S63</xm:sqref>
        </x14:dataValidation>
        <x14:dataValidation type="list" allowBlank="1" showInputMessage="1" showErrorMessage="1" xr:uid="{0BB1763E-3525-4EC6-AA02-98318531F29E}">
          <x14:formula1>
            <xm:f>'Datos SGC'!$E$29:$E$35</xm:f>
          </x14:formula1>
          <xm:sqref>AH15:AH63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67F2E-FC87-492B-B05A-9434E30F5031}">
  <dimension ref="B1:AT70"/>
  <sheetViews>
    <sheetView showGridLines="0" zoomScaleNormal="100" workbookViewId="0"/>
  </sheetViews>
  <sheetFormatPr baseColWidth="10" defaultColWidth="11.42578125" defaultRowHeight="15" x14ac:dyDescent="0.25"/>
  <cols>
    <col min="1" max="1" width="2.85546875" style="104" customWidth="1"/>
    <col min="2" max="2" width="4.85546875" style="104" customWidth="1"/>
    <col min="3" max="3" width="29.85546875" style="104" customWidth="1"/>
    <col min="4" max="5" width="19.5703125" style="104" customWidth="1"/>
    <col min="6" max="7" width="38.85546875" style="104" customWidth="1"/>
    <col min="8" max="8" width="20.28515625" style="104" customWidth="1"/>
    <col min="9" max="9" width="26.28515625" style="104" customWidth="1"/>
    <col min="10" max="10" width="13.140625" style="104" customWidth="1"/>
    <col min="11" max="11" width="6" style="104" customWidth="1"/>
    <col min="12" max="12" width="12.28515625" style="104" customWidth="1"/>
    <col min="13" max="13" width="6" style="104" customWidth="1"/>
    <col min="14" max="14" width="11.7109375" style="104" customWidth="1"/>
    <col min="15" max="15" width="5.42578125" style="104" customWidth="1"/>
    <col min="16" max="16" width="60.42578125" style="104" customWidth="1"/>
    <col min="17" max="17" width="11.5703125" style="104" customWidth="1"/>
    <col min="18" max="18" width="17" style="104" customWidth="1"/>
    <col min="19" max="19" width="18.140625" style="104" customWidth="1"/>
    <col min="20" max="20" width="17.7109375" style="104" customWidth="1"/>
    <col min="21" max="22" width="14.7109375" style="104" customWidth="1"/>
    <col min="23" max="23" width="16.140625" style="127" customWidth="1"/>
    <col min="24" max="24" width="6.5703125" style="127" customWidth="1"/>
    <col min="25" max="25" width="14.42578125" style="127" customWidth="1"/>
    <col min="26" max="26" width="6.5703125" style="104" customWidth="1"/>
    <col min="27" max="28" width="15.42578125" style="127" customWidth="1"/>
    <col min="29" max="29" width="13.28515625" style="104" customWidth="1"/>
    <col min="30" max="30" width="27.140625" style="104" customWidth="1"/>
    <col min="31" max="32" width="17.140625" style="104" customWidth="1"/>
    <col min="33" max="33" width="15.140625" style="104" customWidth="1"/>
    <col min="34" max="16384" width="11.42578125" style="104"/>
  </cols>
  <sheetData>
    <row r="1" spans="2:46" s="1" customFormat="1" ht="15" customHeight="1" x14ac:dyDescent="0.25">
      <c r="W1" s="9"/>
      <c r="X1" s="9"/>
      <c r="Y1" s="9"/>
      <c r="AA1" s="9"/>
      <c r="AB1" s="9"/>
    </row>
    <row r="2" spans="2:46" s="1" customFormat="1" ht="30" customHeight="1" x14ac:dyDescent="0.25">
      <c r="B2" s="319"/>
      <c r="C2" s="319"/>
      <c r="D2" s="322" t="s">
        <v>430</v>
      </c>
      <c r="E2" s="322"/>
      <c r="F2" s="219" t="s">
        <v>431</v>
      </c>
      <c r="G2" s="319"/>
      <c r="W2" s="9"/>
      <c r="X2" s="9"/>
      <c r="Y2" s="9"/>
      <c r="AA2" s="9"/>
      <c r="AB2" s="9"/>
    </row>
    <row r="3" spans="2:46" s="1" customFormat="1" ht="30" customHeight="1" x14ac:dyDescent="0.25">
      <c r="B3" s="319"/>
      <c r="C3" s="319"/>
      <c r="D3" s="323" t="s">
        <v>0</v>
      </c>
      <c r="E3" s="323"/>
      <c r="F3" s="219" t="s">
        <v>692</v>
      </c>
      <c r="G3" s="319"/>
      <c r="W3" s="9"/>
      <c r="X3" s="9"/>
      <c r="Y3" s="9"/>
      <c r="AA3" s="9"/>
      <c r="AB3" s="9"/>
    </row>
    <row r="4" spans="2:46" s="1" customFormat="1" ht="30" customHeight="1" x14ac:dyDescent="0.25">
      <c r="B4" s="319"/>
      <c r="C4" s="319"/>
      <c r="D4" s="323" t="s">
        <v>1</v>
      </c>
      <c r="E4" s="323"/>
      <c r="F4" s="232" t="s">
        <v>757</v>
      </c>
      <c r="G4" s="319"/>
      <c r="W4" s="9"/>
      <c r="X4" s="9"/>
      <c r="Y4" s="9"/>
      <c r="AA4" s="9"/>
      <c r="AB4" s="9"/>
    </row>
    <row r="5" spans="2:46" s="1" customFormat="1" ht="15" customHeight="1" x14ac:dyDescent="0.25">
      <c r="W5" s="9"/>
      <c r="X5" s="9"/>
      <c r="Y5" s="9"/>
      <c r="AA5" s="9"/>
      <c r="AB5" s="9"/>
    </row>
    <row r="6" spans="2:46" s="1" customFormat="1" ht="17.25" customHeight="1" x14ac:dyDescent="0.25">
      <c r="B6" s="324" t="s">
        <v>538</v>
      </c>
      <c r="C6" s="324"/>
      <c r="D6" s="324"/>
      <c r="E6" s="324"/>
      <c r="F6" s="324"/>
      <c r="W6" s="9"/>
      <c r="X6" s="9"/>
      <c r="Y6" s="9"/>
      <c r="AA6" s="9"/>
      <c r="AB6" s="9"/>
    </row>
    <row r="7" spans="2:46" s="1" customFormat="1" ht="15" customHeight="1" x14ac:dyDescent="0.25">
      <c r="W7" s="9"/>
      <c r="X7" s="9"/>
      <c r="Y7" s="9"/>
      <c r="AA7" s="9"/>
      <c r="AB7" s="9"/>
    </row>
    <row r="8" spans="2:46" ht="21.75" customHeight="1" x14ac:dyDescent="0.25">
      <c r="B8" s="324" t="s">
        <v>489</v>
      </c>
      <c r="C8" s="324"/>
      <c r="D8" s="320"/>
      <c r="E8" s="320"/>
      <c r="F8" s="320"/>
    </row>
    <row r="9" spans="2:46" ht="93.75" customHeight="1" x14ac:dyDescent="0.25">
      <c r="B9" s="324" t="s">
        <v>488</v>
      </c>
      <c r="C9" s="324"/>
      <c r="D9" s="321" t="str">
        <f>IF(D8=0,"",VLOOKUP(D8,'Datos SGC'!B50:C71,2))</f>
        <v/>
      </c>
      <c r="E9" s="321"/>
      <c r="F9" s="321"/>
    </row>
    <row r="10" spans="2:46" s="1" customFormat="1" ht="38.25" customHeight="1" x14ac:dyDescent="0.25">
      <c r="C10" s="221"/>
      <c r="E10" s="220"/>
      <c r="F10" s="221"/>
      <c r="W10" s="9"/>
      <c r="X10" s="9"/>
      <c r="Y10" s="9"/>
      <c r="AA10" s="9"/>
      <c r="AB10" s="9"/>
      <c r="AM10" s="1">
        <v>44</v>
      </c>
      <c r="AO10" s="1">
        <v>4</v>
      </c>
      <c r="AS10" s="1">
        <v>4</v>
      </c>
      <c r="AT10" s="1">
        <v>4</v>
      </c>
    </row>
    <row r="11" spans="2:46" s="1" customFormat="1" ht="24" customHeight="1" thickBot="1" x14ac:dyDescent="0.3">
      <c r="W11" s="221"/>
      <c r="X11" s="221"/>
      <c r="Y11" s="9"/>
      <c r="AA11" s="9"/>
      <c r="AB11" s="9"/>
    </row>
    <row r="12" spans="2:46" s="1" customFormat="1" ht="22.5" customHeight="1" thickBot="1" x14ac:dyDescent="0.3">
      <c r="B12" s="339" t="s">
        <v>534</v>
      </c>
      <c r="C12" s="352"/>
      <c r="D12" s="352"/>
      <c r="E12" s="340"/>
      <c r="F12" s="340"/>
      <c r="G12" s="340"/>
      <c r="H12" s="342"/>
      <c r="I12" s="343" t="s">
        <v>535</v>
      </c>
      <c r="J12" s="344"/>
      <c r="K12" s="344"/>
      <c r="L12" s="344"/>
      <c r="M12" s="344"/>
      <c r="N12" s="345"/>
      <c r="O12" s="208"/>
      <c r="P12" s="339" t="s">
        <v>82</v>
      </c>
      <c r="Q12" s="340"/>
      <c r="R12" s="340"/>
      <c r="S12" s="340"/>
      <c r="T12" s="340"/>
      <c r="U12" s="340"/>
      <c r="V12" s="340"/>
      <c r="W12" s="340"/>
      <c r="X12" s="340"/>
      <c r="Y12" s="340"/>
      <c r="Z12" s="340"/>
      <c r="AA12" s="340"/>
      <c r="AB12" s="341"/>
      <c r="AC12" s="342"/>
      <c r="AD12" s="343" t="s">
        <v>675</v>
      </c>
      <c r="AE12" s="344"/>
      <c r="AF12" s="344"/>
      <c r="AG12" s="345"/>
    </row>
    <row r="13" spans="2:46" s="1" customFormat="1" ht="21" customHeight="1" x14ac:dyDescent="0.25">
      <c r="B13" s="346" t="s">
        <v>490</v>
      </c>
      <c r="C13" s="348" t="s">
        <v>695</v>
      </c>
      <c r="D13" s="331" t="s">
        <v>494</v>
      </c>
      <c r="E13" s="348" t="s">
        <v>693</v>
      </c>
      <c r="F13" s="348" t="s">
        <v>694</v>
      </c>
      <c r="G13" s="348" t="s">
        <v>758</v>
      </c>
      <c r="H13" s="348" t="s">
        <v>562</v>
      </c>
      <c r="I13" s="331" t="s">
        <v>696</v>
      </c>
      <c r="J13" s="333" t="s">
        <v>493</v>
      </c>
      <c r="K13" s="333" t="s">
        <v>706</v>
      </c>
      <c r="L13" s="335" t="s">
        <v>494</v>
      </c>
      <c r="M13" s="333" t="s">
        <v>707</v>
      </c>
      <c r="N13" s="337" t="s">
        <v>528</v>
      </c>
      <c r="O13" s="337" t="s">
        <v>698</v>
      </c>
      <c r="P13" s="353" t="s">
        <v>495</v>
      </c>
      <c r="Q13" s="354" t="s">
        <v>699</v>
      </c>
      <c r="R13" s="355"/>
      <c r="S13" s="356"/>
      <c r="T13" s="354" t="s">
        <v>700</v>
      </c>
      <c r="U13" s="355"/>
      <c r="V13" s="356"/>
      <c r="W13" s="331" t="s">
        <v>673</v>
      </c>
      <c r="X13" s="331" t="s">
        <v>706</v>
      </c>
      <c r="Y13" s="331" t="s">
        <v>674</v>
      </c>
      <c r="Z13" s="331" t="s">
        <v>707</v>
      </c>
      <c r="AA13" s="331" t="s">
        <v>716</v>
      </c>
      <c r="AB13" s="331" t="s">
        <v>715</v>
      </c>
      <c r="AC13" s="349" t="s">
        <v>498</v>
      </c>
      <c r="AD13" s="351" t="s">
        <v>717</v>
      </c>
      <c r="AE13" s="331" t="s">
        <v>731</v>
      </c>
      <c r="AF13" s="331" t="s">
        <v>533</v>
      </c>
      <c r="AG13" s="337" t="s">
        <v>723</v>
      </c>
    </row>
    <row r="14" spans="2:46" s="4" customFormat="1" ht="31.5" customHeight="1" thickBot="1" x14ac:dyDescent="0.3">
      <c r="B14" s="347"/>
      <c r="C14" s="336"/>
      <c r="D14" s="332"/>
      <c r="E14" s="336"/>
      <c r="F14" s="336"/>
      <c r="G14" s="336"/>
      <c r="H14" s="336"/>
      <c r="I14" s="332"/>
      <c r="J14" s="334"/>
      <c r="K14" s="334"/>
      <c r="L14" s="336"/>
      <c r="M14" s="334"/>
      <c r="N14" s="338"/>
      <c r="O14" s="338"/>
      <c r="P14" s="334"/>
      <c r="Q14" s="209" t="s">
        <v>701</v>
      </c>
      <c r="R14" s="209" t="s">
        <v>702</v>
      </c>
      <c r="S14" s="209" t="s">
        <v>705</v>
      </c>
      <c r="T14" s="209" t="s">
        <v>703</v>
      </c>
      <c r="U14" s="209" t="s">
        <v>704</v>
      </c>
      <c r="V14" s="209" t="s">
        <v>587</v>
      </c>
      <c r="W14" s="332"/>
      <c r="X14" s="332"/>
      <c r="Y14" s="332"/>
      <c r="Z14" s="332"/>
      <c r="AA14" s="332"/>
      <c r="AB14" s="332"/>
      <c r="AC14" s="350"/>
      <c r="AD14" s="347"/>
      <c r="AE14" s="332"/>
      <c r="AF14" s="332"/>
      <c r="AG14" s="338"/>
    </row>
    <row r="15" spans="2:46" s="105" customFormat="1" ht="29.25" customHeight="1" x14ac:dyDescent="0.25">
      <c r="B15" s="295">
        <v>1</v>
      </c>
      <c r="C15" s="313"/>
      <c r="D15" s="258"/>
      <c r="E15" s="253"/>
      <c r="F15" s="205"/>
      <c r="G15" s="153"/>
      <c r="H15" s="258"/>
      <c r="I15" s="258"/>
      <c r="J15" s="291" t="str">
        <f>IF(I15&lt;=0,"",IF(I15&lt;=2,"Muy Baja",IF(I15&lt;=12,"Baja",IF(I15&lt;=365,"Media",IF(I15&lt;=5000,"Alta","Muy Alta")))))</f>
        <v/>
      </c>
      <c r="K15" s="266" t="str">
        <f>IF(J15="","",IF(J15="Muy Baja",0.2,IF(J15="Baja",0.4,IF(J15="Media",0.6,IF(J15="Alta",0.8,IF(J15="Muy Alta",1,))))))</f>
        <v/>
      </c>
      <c r="L15" s="287"/>
      <c r="M15" s="266" t="str">
        <f>IF(L15="","",IF(L15="Leve",0.2,IF(L15="Menor",0.4,IF(L15="Moderado",0.6,IF(L15="Mayor",0.8,IF(L15="Catastrófico",1,))))))</f>
        <v/>
      </c>
      <c r="N15" s="283" t="str">
        <f>IF(OR(AND(J15="Muy Baja",L15="Leve"),AND(J15="Muy Baja",L15="Menor"),AND(J15="Baja",L15="Leve")),"BAJA",IF(OR(AND(J15="Muy baja",L15="Moderado"),AND(J15="Baja",L15="Menor"),AND(J15="Baja",L15="Moderado"),AND(J15="Media",L15="Leve"),AND(J15="Media",L15="Menor"),AND(J15="Media",L15="Moderado"),AND(J15="Alta",L15="Leve"),AND(J15="Alta",L15="Menor")),"MODERADA",IF(OR(AND(J15="Muy Baja",L15="Mayor"),AND(J15="Baja",L15="Mayor"),AND(J15="Media",L15="Mayor"),AND(J15="Alta",L15="Moderado"),AND(J15="Alta",L15="Mayor"),AND(J15="Muy Alta",L15="Leve"),AND(J15="Muy Alta",L15="Menor"),AND(J15="Muy Alta",L15="Moderado"),AND(J15="Muy Alta",L15="Mayor")),"ALTA",IF(OR(AND(J15="Muy Baja",L15="Catastrófico"),AND(J15="Baja",L15="Catastrófico"),AND(J15="Media",L15="Catastrófico"),AND(J15="Alta",L15="Catastrófico"),AND(J15="Muy Alta",L15="Catastrófico")),"EXTREMA",""))))</f>
        <v/>
      </c>
      <c r="O15" s="156">
        <v>1</v>
      </c>
      <c r="P15" s="154"/>
      <c r="Q15" s="156"/>
      <c r="R15" s="156"/>
      <c r="S15" s="222" t="str">
        <f t="shared" ref="S15:S63" si="0">IF(AND(Q15="Preventivo",R15="Automático"),"50%",IF(AND(Q15="Preventivo",R15="Manual"),"40%",IF(AND(Q15="Detectivo",R15="Automático"),"40%",IF(AND(Q15="Detectivo",R15="Manual"),"30%",IF(AND(Q15="Correctivo",R15="Automático"),"35%",IF(AND(Q15="Correctivo",R15="Manual"),"25%",""))))))</f>
        <v/>
      </c>
      <c r="T15" s="156"/>
      <c r="U15" s="156"/>
      <c r="V15" s="106"/>
      <c r="W15" s="225" t="str">
        <f t="shared" ref="W15:W63" si="1">IFERROR(IF(X15="","",IF(X15&lt;=0.2,"Muy Baja",IF(X15&lt;=0.4,"Baja",IF(X15&lt;=0.6,"Media",IF(X15&lt;=0.8,"Alta","Muy Alta"))))),"")</f>
        <v/>
      </c>
      <c r="X15" s="226" t="str">
        <f>IFERROR(IF(OR(Q15="Preventivo", Q15="Detectivo"),(K15-(+K15*S15)),IF(Q15="Correctivo",K15,"")),"")</f>
        <v/>
      </c>
      <c r="Y15" s="225" t="str">
        <f t="shared" ref="Y15:Y63" si="2">IFERROR(IF(Z15="","",IF(Z15&lt;=0.2,"Leve",IF(Z15&lt;=0.4,"Menor",IF(Z15&lt;=0.6,"Moderado",IF(Z15&lt;=0.8,"Mayor","Catastrófico"))))),"")</f>
        <v/>
      </c>
      <c r="Z15" s="226" t="str">
        <f>IFERROR(IF(Q15="Correctivo",(M15),IF(OR(Q15="Preventivo", Q15="Detectivo"),M15,"")),"")</f>
        <v/>
      </c>
      <c r="AA15" s="225" t="str">
        <f t="shared" ref="AA15:AA63" si="3">IFERROR(IF(OR(AND(W15="Muy Baja",Y15="Leve"),AND(W15="Muy Baja",Y15="Menor"),AND(W15="Baja",Y15="Leve")),"BAJA",IF(OR(AND(W15="Muy baja",Y15="Moderado"),AND(W15="Baja",Y15="Menor"),AND(W15="Baja",Y15="Moderado"),AND(W15="Media",Y15="Leve"),AND(W15="Media",Y15="Menor"),AND(W15="Media",Y15="Moderado"),AND(W15="Alta",Y15="Leve"),AND(W15="Alta",Y15="Menor")),"MODERADA",IF(OR(AND(W15="Muy Baja",Y15="Mayor"),AND(W15="Baja",Y15="Mayor"),AND(W15="Media",Y15="Mayor"),AND(W15="Alta",Y15="Moderado"),AND(W15="Alta",Y15="Mayor"),AND(W15="Muy Alta",Y15="Leve"),AND(W15="Muy Alta",Y15="Menor"),AND(W15="Muy Alta",Y15="Moderado"),AND(W15="Muy Alta",Y15="Mayor")),"ALTA",IF(OR(AND(W15="Muy Baja",Y15="Catastrófico"),AND(W15="Baja",Y15="Catastrófico"),AND(W15="Media",Y15="Catastrófico"),AND(W15="Alta",Y15="Catastrófico"),AND(W15="Muy Alta",Y15="Catastrófico")),"EXTREMA","")))),"")</f>
        <v/>
      </c>
      <c r="AB15" s="271" t="str">
        <f>IF(ISBLANK(R15), N15,LOOKUP(2,1/(AA15:AA21&lt;&gt;""),AA15:AA21))</f>
        <v/>
      </c>
      <c r="AC15" s="277"/>
      <c r="AD15" s="155"/>
      <c r="AE15" s="179"/>
      <c r="AF15" s="179"/>
      <c r="AG15" s="187"/>
    </row>
    <row r="16" spans="2:46" ht="29.25" customHeight="1" x14ac:dyDescent="0.25">
      <c r="B16" s="296"/>
      <c r="C16" s="314"/>
      <c r="D16" s="259"/>
      <c r="E16" s="254"/>
      <c r="F16" s="206"/>
      <c r="G16" s="204"/>
      <c r="H16" s="259"/>
      <c r="I16" s="259"/>
      <c r="J16" s="292"/>
      <c r="K16" s="267"/>
      <c r="L16" s="288"/>
      <c r="M16" s="267"/>
      <c r="N16" s="284"/>
      <c r="O16" s="107">
        <v>2</v>
      </c>
      <c r="P16" s="204"/>
      <c r="Q16" s="107"/>
      <c r="R16" s="107"/>
      <c r="S16" s="223" t="str">
        <f t="shared" si="0"/>
        <v/>
      </c>
      <c r="T16" s="107"/>
      <c r="U16" s="107"/>
      <c r="V16" s="201"/>
      <c r="W16" s="227" t="str">
        <f t="shared" si="1"/>
        <v/>
      </c>
      <c r="X16" s="228" t="str">
        <f>IFERROR(IF(AND(OR(Q15="Preventivo", Q15="Detectivo"),OR(Q16="Preventivo", Q16="Detectivo")),(X15-(+X15*S16)),IF(OR(Q16="Preventivo", Q16="Detectivo"),(K15-(+K15*S16)),IF(Q16="Correctivo",X15,""))),"")</f>
        <v/>
      </c>
      <c r="Y16" s="227" t="str">
        <f t="shared" si="2"/>
        <v/>
      </c>
      <c r="Z16" s="228" t="str">
        <f>IFERROR(IF(AND(Q15="Correctivo",Q16="Correctivo"),(Z15),IF(Q16="Correctivo",(M15),IF(OR(Q16="Preventivo", Q16="Detectivo"),Z15,""))),"")</f>
        <v/>
      </c>
      <c r="AA16" s="227" t="str">
        <f t="shared" si="3"/>
        <v/>
      </c>
      <c r="AB16" s="272"/>
      <c r="AC16" s="278"/>
      <c r="AD16" s="150"/>
      <c r="AE16" s="180"/>
      <c r="AF16" s="180"/>
      <c r="AG16" s="188"/>
    </row>
    <row r="17" spans="2:33" ht="29.25" customHeight="1" x14ac:dyDescent="0.25">
      <c r="B17" s="296"/>
      <c r="C17" s="314"/>
      <c r="D17" s="259"/>
      <c r="E17" s="254"/>
      <c r="F17" s="206"/>
      <c r="G17" s="118"/>
      <c r="H17" s="259"/>
      <c r="I17" s="259"/>
      <c r="J17" s="292"/>
      <c r="K17" s="267"/>
      <c r="L17" s="288"/>
      <c r="M17" s="267"/>
      <c r="N17" s="284"/>
      <c r="O17" s="107">
        <v>3</v>
      </c>
      <c r="P17" s="118"/>
      <c r="Q17" s="107"/>
      <c r="R17" s="107"/>
      <c r="S17" s="223" t="str">
        <f t="shared" si="0"/>
        <v/>
      </c>
      <c r="T17" s="107"/>
      <c r="U17" s="107"/>
      <c r="V17" s="201"/>
      <c r="W17" s="227" t="str">
        <f t="shared" si="1"/>
        <v/>
      </c>
      <c r="X17" s="228" t="str">
        <f>IFERROR(IF(AND(OR(Q16="Preventivo", Q16="Detectivo"),OR(Q17="Preventivo", Q17="Detectivo")),(X16-(+X16*S17)),IF(OR(Q17="Preventivo", Q17="Detectivo"),(X15-(+X15*S17)),IF(Q17="Correctivo",X16,""))),"")</f>
        <v/>
      </c>
      <c r="Y17" s="227" t="str">
        <f t="shared" si="2"/>
        <v/>
      </c>
      <c r="Z17" s="228" t="str">
        <f>IFERROR(IF(AND(Q16="Correctivo",Q17="Correctivo"),(Z16),IF(Q17="Correctivo",(Z15),IF(OR(Q17="Preventivo", Q17="Detectivo"),Z16,""))),"")</f>
        <v/>
      </c>
      <c r="AA17" s="227" t="str">
        <f t="shared" si="3"/>
        <v/>
      </c>
      <c r="AB17" s="272"/>
      <c r="AC17" s="278"/>
      <c r="AD17" s="150"/>
      <c r="AE17" s="180"/>
      <c r="AF17" s="180"/>
      <c r="AG17" s="188"/>
    </row>
    <row r="18" spans="2:33" ht="29.25" customHeight="1" x14ac:dyDescent="0.25">
      <c r="B18" s="296"/>
      <c r="C18" s="314"/>
      <c r="D18" s="259"/>
      <c r="E18" s="254"/>
      <c r="F18" s="186"/>
      <c r="G18" s="118"/>
      <c r="H18" s="259"/>
      <c r="I18" s="259"/>
      <c r="J18" s="292"/>
      <c r="K18" s="267"/>
      <c r="L18" s="288"/>
      <c r="M18" s="267"/>
      <c r="N18" s="284"/>
      <c r="O18" s="107">
        <v>4</v>
      </c>
      <c r="P18" s="118"/>
      <c r="Q18" s="107"/>
      <c r="R18" s="107"/>
      <c r="S18" s="223" t="str">
        <f t="shared" si="0"/>
        <v/>
      </c>
      <c r="T18" s="107"/>
      <c r="U18" s="107"/>
      <c r="V18" s="201"/>
      <c r="W18" s="227" t="str">
        <f t="shared" si="1"/>
        <v/>
      </c>
      <c r="X18" s="228" t="str">
        <f>IFERROR(IF(AND(OR(Q17="Preventivo", Q17="Detectivo"),OR(Q18="Preventivo", Q18="Detectivo")),(X17-(+X17*S18)),IF(OR(Q18="Preventivo", Q18="Detectivo"),(X16-(+X16*S18)),IF(Q18="Correctivo",X17,""))),"")</f>
        <v/>
      </c>
      <c r="Y18" s="227" t="str">
        <f t="shared" si="2"/>
        <v/>
      </c>
      <c r="Z18" s="228" t="str">
        <f t="shared" ref="Z18:Z21" si="4">IFERROR(IF(AND(Q17="Correctivo",Q18="Correctivo"),(Z17),IF(Q18="Correctivo",(Z16),IF(OR(Q18="Preventivo", Q18="Detectivo"),Z17,""))),"")</f>
        <v/>
      </c>
      <c r="AA18" s="227" t="str">
        <f t="shared" si="3"/>
        <v/>
      </c>
      <c r="AB18" s="272"/>
      <c r="AC18" s="278"/>
      <c r="AD18" s="150"/>
      <c r="AE18" s="180"/>
      <c r="AF18" s="180"/>
      <c r="AG18" s="188"/>
    </row>
    <row r="19" spans="2:33" ht="29.25" customHeight="1" x14ac:dyDescent="0.25">
      <c r="B19" s="296"/>
      <c r="C19" s="314"/>
      <c r="D19" s="259"/>
      <c r="E19" s="254"/>
      <c r="F19" s="206"/>
      <c r="G19" s="118"/>
      <c r="H19" s="259"/>
      <c r="I19" s="259"/>
      <c r="J19" s="292"/>
      <c r="K19" s="267"/>
      <c r="L19" s="288"/>
      <c r="M19" s="267"/>
      <c r="N19" s="284"/>
      <c r="O19" s="107">
        <v>5</v>
      </c>
      <c r="P19" s="118"/>
      <c r="Q19" s="107"/>
      <c r="R19" s="107"/>
      <c r="S19" s="223" t="str">
        <f t="shared" si="0"/>
        <v/>
      </c>
      <c r="T19" s="107"/>
      <c r="U19" s="107"/>
      <c r="V19" s="201"/>
      <c r="W19" s="227" t="str">
        <f t="shared" si="1"/>
        <v/>
      </c>
      <c r="X19" s="228" t="str">
        <f>IFERROR(IF(AND(OR(Q18="Preventivo", Q18="Detectivo"),OR(Q19="Preventivo", Q19="Detectivo")),(X18-(+X18*S19)),IF(OR(Q19="Preventivo", Q19="Detectivo"),(X17-(+X17*S19)),IF(Q19="Correctivo",X18,""))),"")</f>
        <v/>
      </c>
      <c r="Y19" s="227" t="str">
        <f t="shared" si="2"/>
        <v/>
      </c>
      <c r="Z19" s="228" t="str">
        <f t="shared" si="4"/>
        <v/>
      </c>
      <c r="AA19" s="227" t="str">
        <f t="shared" si="3"/>
        <v/>
      </c>
      <c r="AB19" s="272"/>
      <c r="AC19" s="278"/>
      <c r="AD19" s="150"/>
      <c r="AE19" s="180"/>
      <c r="AF19" s="180"/>
      <c r="AG19" s="188"/>
    </row>
    <row r="20" spans="2:33" ht="29.25" customHeight="1" x14ac:dyDescent="0.25">
      <c r="B20" s="297"/>
      <c r="C20" s="314"/>
      <c r="D20" s="259"/>
      <c r="E20" s="254"/>
      <c r="F20" s="206"/>
      <c r="G20" s="159"/>
      <c r="H20" s="259"/>
      <c r="I20" s="259"/>
      <c r="J20" s="293"/>
      <c r="K20" s="267"/>
      <c r="L20" s="289"/>
      <c r="M20" s="267"/>
      <c r="N20" s="285"/>
      <c r="O20" s="107">
        <v>6</v>
      </c>
      <c r="P20" s="118"/>
      <c r="Q20" s="107"/>
      <c r="R20" s="107"/>
      <c r="S20" s="223" t="str">
        <f t="shared" si="0"/>
        <v/>
      </c>
      <c r="T20" s="107"/>
      <c r="U20" s="107"/>
      <c r="V20" s="201"/>
      <c r="W20" s="227" t="str">
        <f t="shared" si="1"/>
        <v/>
      </c>
      <c r="X20" s="228" t="str">
        <f>IFERROR(IF(AND(OR(Q19="Preventivo", Q19="Detectivo"),OR(Q20="Preventivo", Q20="Detectivo")),(X19-(+X19*S20)),IF(OR(Q20="Preventivo", Q20="Detectivo"),(X18-(+X18*S20)),IF(Q20="Correctivo",X19,""))),"")</f>
        <v/>
      </c>
      <c r="Y20" s="227" t="str">
        <f t="shared" si="2"/>
        <v/>
      </c>
      <c r="Z20" s="228" t="str">
        <f t="shared" si="4"/>
        <v/>
      </c>
      <c r="AA20" s="227" t="str">
        <f t="shared" si="3"/>
        <v/>
      </c>
      <c r="AB20" s="272"/>
      <c r="AC20" s="279"/>
      <c r="AD20" s="152"/>
      <c r="AE20" s="181"/>
      <c r="AF20" s="181"/>
      <c r="AG20" s="189"/>
    </row>
    <row r="21" spans="2:33" ht="29.25" customHeight="1" thickBot="1" x14ac:dyDescent="0.3">
      <c r="B21" s="298"/>
      <c r="C21" s="315"/>
      <c r="D21" s="260"/>
      <c r="E21" s="255"/>
      <c r="F21" s="207"/>
      <c r="G21" s="119"/>
      <c r="H21" s="260"/>
      <c r="I21" s="260"/>
      <c r="J21" s="294"/>
      <c r="K21" s="268"/>
      <c r="L21" s="290"/>
      <c r="M21" s="268"/>
      <c r="N21" s="286"/>
      <c r="O21" s="177">
        <v>7</v>
      </c>
      <c r="P21" s="176"/>
      <c r="Q21" s="177"/>
      <c r="R21" s="177"/>
      <c r="S21" s="224" t="str">
        <f t="shared" si="0"/>
        <v/>
      </c>
      <c r="T21" s="177"/>
      <c r="U21" s="177"/>
      <c r="V21" s="178"/>
      <c r="W21" s="229" t="str">
        <f t="shared" si="1"/>
        <v/>
      </c>
      <c r="X21" s="230" t="str">
        <f>IFERROR(IF(AND(OR(Q20="Preventivo", Q20="Detectivo"),OR(Q21="Preventivo", Q21="Detectivo")),(X20-(+X20*S21)),IF(OR(Q21="Preventivo", Q21="Detectivo"),(X19-(+X19*S21)),IF(Q21="Correctivo",X20,""))),"")</f>
        <v/>
      </c>
      <c r="Y21" s="229" t="str">
        <f t="shared" si="2"/>
        <v/>
      </c>
      <c r="Z21" s="228" t="str">
        <f t="shared" si="4"/>
        <v/>
      </c>
      <c r="AA21" s="229" t="str">
        <f t="shared" si="3"/>
        <v/>
      </c>
      <c r="AB21" s="273"/>
      <c r="AC21" s="280"/>
      <c r="AD21" s="151"/>
      <c r="AE21" s="182"/>
      <c r="AF21" s="182"/>
      <c r="AG21" s="190"/>
    </row>
    <row r="22" spans="2:33" s="105" customFormat="1" ht="29.25" customHeight="1" x14ac:dyDescent="0.25">
      <c r="B22" s="295">
        <v>2</v>
      </c>
      <c r="C22" s="313"/>
      <c r="D22" s="258"/>
      <c r="E22" s="253"/>
      <c r="F22" s="205"/>
      <c r="G22" s="153"/>
      <c r="H22" s="258"/>
      <c r="I22" s="258"/>
      <c r="J22" s="291" t="str">
        <f>IF(I22&lt;=0,"",IF(I22&lt;=2,"Muy Baja",IF(I22&lt;=12,"Baja",IF(I22&lt;=365,"Media",IF(I22&lt;=5000,"Alta","Muy Alta")))))</f>
        <v/>
      </c>
      <c r="K22" s="266" t="str">
        <f>IF(J22="","",IF(J22="Muy Baja",0.2,IF(J22="Baja",0.4,IF(J22="Media",0.6,IF(J22="Alta",0.8,IF(J22="Muy Alta",1,))))))</f>
        <v/>
      </c>
      <c r="L22" s="287"/>
      <c r="M22" s="266" t="str">
        <f>IF(L22="","",IF(L22="Leve",0.2,IF(L22="Menor",0.4,IF(L22="Moderado",0.6,IF(L22="Mayor",0.8,IF(L22="Catastrófico",1,))))))</f>
        <v/>
      </c>
      <c r="N22" s="283" t="str">
        <f>IF(OR(AND(J22="Muy Baja",L22="Leve"),AND(J22="Muy Baja",L22="Menor"),AND(J22="Baja",L22="Leve")),"BAJA",IF(OR(AND(J22="Muy baja",L22="Moderado"),AND(J22="Baja",L22="Menor"),AND(J22="Baja",L22="Moderado"),AND(J22="Media",L22="Leve"),AND(J22="Media",L22="Menor"),AND(J22="Media",L22="Moderado"),AND(J22="Alta",L22="Leve"),AND(J22="Alta",L22="Menor")),"MODERADA",IF(OR(AND(J22="Muy Baja",L22="Mayor"),AND(J22="Baja",L22="Mayor"),AND(J22="Media",L22="Mayor"),AND(J22="Alta",L22="Moderado"),AND(J22="Alta",L22="Mayor"),AND(J22="Muy Alta",L22="Leve"),AND(J22="Muy Alta",L22="Menor"),AND(J22="Muy Alta",L22="Moderado"),AND(J22="Muy Alta",L22="Mayor")),"ALTA",IF(OR(AND(J22="Muy Baja",L22="Catastrófico"),AND(J22="Baja",L22="Catastrófico"),AND(J22="Media",L22="Catastrófico"),AND(J22="Alta",L22="Catastrófico"),AND(J22="Muy Alta",L22="Catastrófico")),"EXTREMA",""))))</f>
        <v/>
      </c>
      <c r="O22" s="156">
        <v>1</v>
      </c>
      <c r="P22" s="154"/>
      <c r="Q22" s="156"/>
      <c r="R22" s="156"/>
      <c r="S22" s="222" t="str">
        <f t="shared" ref="S22:S63" si="5">IF(AND(Q22="Preventivo",R22="Automático"),"50%",IF(AND(Q22="Preventivo",R22="Manual"),"40%",IF(AND(Q22="Detectivo",R22="Automático"),"40%",IF(AND(Q22="Detectivo",R22="Manual"),"30%",IF(AND(Q22="Correctivo",R22="Automático"),"35%",IF(AND(Q22="Correctivo",R22="Manual"),"25%",""))))))</f>
        <v/>
      </c>
      <c r="T22" s="156"/>
      <c r="U22" s="156"/>
      <c r="V22" s="106"/>
      <c r="W22" s="234" t="str">
        <f t="shared" ref="W22:W63" si="6">IFERROR(IF(X22="","",IF(X22&lt;=0.2,"Muy Baja",IF(X22&lt;=0.4,"Baja",IF(X22&lt;=0.6,"Media",IF(X22&lt;=0.8,"Alta","Muy Alta"))))),"")</f>
        <v/>
      </c>
      <c r="X22" s="226" t="str">
        <f>IFERROR(IF(OR(Q22="Preventivo", Q22="Detectivo"),(K22-(+K22*S22)),IF(Q22="Correctivo",K22,"")),"")</f>
        <v/>
      </c>
      <c r="Y22" s="234" t="str">
        <f t="shared" ref="Y22:Y63" si="7">IFERROR(IF(Z22="","",IF(Z22&lt;=0.2,"Leve",IF(Z22&lt;=0.4,"Menor",IF(Z22&lt;=0.6,"Moderado",IF(Z22&lt;=0.8,"Mayor","Catastrófico"))))),"")</f>
        <v/>
      </c>
      <c r="Z22" s="226" t="str">
        <f>IFERROR(IF(Q22="Correctivo",(M22),IF(OR(Q22="Preventivo", Q22="Detectivo"),M22,"")),"")</f>
        <v/>
      </c>
      <c r="AA22" s="234" t="str">
        <f t="shared" ref="AA22:AA63" si="8">IFERROR(IF(OR(AND(W22="Muy Baja",Y22="Leve"),AND(W22="Muy Baja",Y22="Menor"),AND(W22="Baja",Y22="Leve")),"BAJA",IF(OR(AND(W22="Muy baja",Y22="Moderado"),AND(W22="Baja",Y22="Menor"),AND(W22="Baja",Y22="Moderado"),AND(W22="Media",Y22="Leve"),AND(W22="Media",Y22="Menor"),AND(W22="Media",Y22="Moderado"),AND(W22="Alta",Y22="Leve"),AND(W22="Alta",Y22="Menor")),"MODERADA",IF(OR(AND(W22="Muy Baja",Y22="Mayor"),AND(W22="Baja",Y22="Mayor"),AND(W22="Media",Y22="Mayor"),AND(W22="Alta",Y22="Moderado"),AND(W22="Alta",Y22="Mayor"),AND(W22="Muy Alta",Y22="Leve"),AND(W22="Muy Alta",Y22="Menor"),AND(W22="Muy Alta",Y22="Moderado"),AND(W22="Muy Alta",Y22="Mayor")),"ALTA",IF(OR(AND(W22="Muy Baja",Y22="Catastrófico"),AND(W22="Baja",Y22="Catastrófico"),AND(W22="Media",Y22="Catastrófico"),AND(W22="Alta",Y22="Catastrófico"),AND(W22="Muy Alta",Y22="Catastrófico")),"EXTREMA","")))),"")</f>
        <v/>
      </c>
      <c r="AB22" s="271" t="str">
        <f>IF(ISBLANK(R22), N22,LOOKUP(2,1/(AA22:AA28&lt;&gt;""),AA22:AA28))</f>
        <v/>
      </c>
      <c r="AC22" s="277"/>
      <c r="AD22" s="155"/>
      <c r="AE22" s="179"/>
      <c r="AF22" s="179"/>
      <c r="AG22" s="187"/>
    </row>
    <row r="23" spans="2:33" ht="29.25" customHeight="1" x14ac:dyDescent="0.25">
      <c r="B23" s="296"/>
      <c r="C23" s="314"/>
      <c r="D23" s="259"/>
      <c r="E23" s="254"/>
      <c r="F23" s="206"/>
      <c r="G23" s="204"/>
      <c r="H23" s="259"/>
      <c r="I23" s="259"/>
      <c r="J23" s="292"/>
      <c r="K23" s="267"/>
      <c r="L23" s="288"/>
      <c r="M23" s="267"/>
      <c r="N23" s="284"/>
      <c r="O23" s="107">
        <v>2</v>
      </c>
      <c r="P23" s="204"/>
      <c r="Q23" s="107"/>
      <c r="R23" s="107"/>
      <c r="S23" s="223" t="str">
        <f t="shared" si="5"/>
        <v/>
      </c>
      <c r="T23" s="107"/>
      <c r="U23" s="107"/>
      <c r="V23" s="201"/>
      <c r="W23" s="236" t="str">
        <f t="shared" si="6"/>
        <v/>
      </c>
      <c r="X23" s="228" t="str">
        <f>IFERROR(IF(AND(OR(Q22="Preventivo", Q22="Detectivo"),OR(Q23="Preventivo", Q23="Detectivo")),(X22-(+X22*S23)),IF(OR(Q23="Preventivo", Q23="Detectivo"),(K22-(+K22*S23)),IF(Q23="Correctivo",X22,""))),"")</f>
        <v/>
      </c>
      <c r="Y23" s="236" t="str">
        <f t="shared" si="7"/>
        <v/>
      </c>
      <c r="Z23" s="228" t="str">
        <f>IFERROR(IF(AND(Q22="Correctivo",Q23="Correctivo"),(Z22),IF(Q23="Correctivo",(M22),IF(OR(Q23="Preventivo", Q23="Detectivo"),Z22,""))),"")</f>
        <v/>
      </c>
      <c r="AA23" s="236" t="str">
        <f t="shared" si="8"/>
        <v/>
      </c>
      <c r="AB23" s="272"/>
      <c r="AC23" s="278"/>
      <c r="AD23" s="150"/>
      <c r="AE23" s="180"/>
      <c r="AF23" s="180"/>
      <c r="AG23" s="188"/>
    </row>
    <row r="24" spans="2:33" ht="29.25" customHeight="1" x14ac:dyDescent="0.25">
      <c r="B24" s="296"/>
      <c r="C24" s="314"/>
      <c r="D24" s="259"/>
      <c r="E24" s="254"/>
      <c r="F24" s="206"/>
      <c r="G24" s="118"/>
      <c r="H24" s="259"/>
      <c r="I24" s="259"/>
      <c r="J24" s="292"/>
      <c r="K24" s="267"/>
      <c r="L24" s="288"/>
      <c r="M24" s="267"/>
      <c r="N24" s="284"/>
      <c r="O24" s="107">
        <v>3</v>
      </c>
      <c r="P24" s="118"/>
      <c r="Q24" s="107"/>
      <c r="R24" s="107"/>
      <c r="S24" s="223" t="str">
        <f t="shared" si="5"/>
        <v/>
      </c>
      <c r="T24" s="107"/>
      <c r="U24" s="107"/>
      <c r="V24" s="201"/>
      <c r="W24" s="236" t="str">
        <f t="shared" si="6"/>
        <v/>
      </c>
      <c r="X24" s="228" t="str">
        <f>IFERROR(IF(AND(OR(Q23="Preventivo", Q23="Detectivo"),OR(Q24="Preventivo", Q24="Detectivo")),(X23-(+X23*S24)),IF(OR(Q24="Preventivo", Q24="Detectivo"),(X22-(+X22*S24)),IF(Q24="Correctivo",X23,""))),"")</f>
        <v/>
      </c>
      <c r="Y24" s="236" t="str">
        <f t="shared" si="7"/>
        <v/>
      </c>
      <c r="Z24" s="228" t="str">
        <f>IFERROR(IF(AND(Q23="Correctivo",Q24="Correctivo"),(Z23),IF(Q24="Correctivo",(Z22),IF(OR(Q24="Preventivo", Q24="Detectivo"),Z23,""))),"")</f>
        <v/>
      </c>
      <c r="AA24" s="236" t="str">
        <f t="shared" si="8"/>
        <v/>
      </c>
      <c r="AB24" s="272"/>
      <c r="AC24" s="278"/>
      <c r="AD24" s="150"/>
      <c r="AE24" s="180"/>
      <c r="AF24" s="180"/>
      <c r="AG24" s="188"/>
    </row>
    <row r="25" spans="2:33" ht="29.25" customHeight="1" x14ac:dyDescent="0.25">
      <c r="B25" s="296"/>
      <c r="C25" s="314"/>
      <c r="D25" s="259"/>
      <c r="E25" s="254"/>
      <c r="F25" s="186"/>
      <c r="G25" s="118"/>
      <c r="H25" s="259"/>
      <c r="I25" s="259"/>
      <c r="J25" s="292"/>
      <c r="K25" s="267"/>
      <c r="L25" s="288"/>
      <c r="M25" s="267"/>
      <c r="N25" s="284"/>
      <c r="O25" s="107">
        <v>4</v>
      </c>
      <c r="P25" s="118"/>
      <c r="Q25" s="107"/>
      <c r="R25" s="107"/>
      <c r="S25" s="223" t="str">
        <f t="shared" si="5"/>
        <v/>
      </c>
      <c r="T25" s="107"/>
      <c r="U25" s="107"/>
      <c r="V25" s="201"/>
      <c r="W25" s="236" t="str">
        <f t="shared" si="6"/>
        <v/>
      </c>
      <c r="X25" s="228" t="str">
        <f>IFERROR(IF(AND(OR(Q24="Preventivo", Q24="Detectivo"),OR(Q25="Preventivo", Q25="Detectivo")),(X24-(+X24*S25)),IF(OR(Q25="Preventivo", Q25="Detectivo"),(X23-(+X23*S25)),IF(Q25="Correctivo",X24,""))),"")</f>
        <v/>
      </c>
      <c r="Y25" s="236" t="str">
        <f t="shared" si="7"/>
        <v/>
      </c>
      <c r="Z25" s="228" t="str">
        <f t="shared" ref="Z25:Z28" si="9">IFERROR(IF(AND(Q24="Correctivo",Q25="Correctivo"),(Z24),IF(Q25="Correctivo",(Z23),IF(OR(Q25="Preventivo", Q25="Detectivo"),Z24,""))),"")</f>
        <v/>
      </c>
      <c r="AA25" s="236" t="str">
        <f t="shared" si="8"/>
        <v/>
      </c>
      <c r="AB25" s="272"/>
      <c r="AC25" s="278"/>
      <c r="AD25" s="150"/>
      <c r="AE25" s="180"/>
      <c r="AF25" s="180"/>
      <c r="AG25" s="188"/>
    </row>
    <row r="26" spans="2:33" ht="29.25" customHeight="1" x14ac:dyDescent="0.25">
      <c r="B26" s="296"/>
      <c r="C26" s="314"/>
      <c r="D26" s="259"/>
      <c r="E26" s="254"/>
      <c r="F26" s="206"/>
      <c r="G26" s="118"/>
      <c r="H26" s="259"/>
      <c r="I26" s="259"/>
      <c r="J26" s="292"/>
      <c r="K26" s="267"/>
      <c r="L26" s="288"/>
      <c r="M26" s="267"/>
      <c r="N26" s="284"/>
      <c r="O26" s="107">
        <v>5</v>
      </c>
      <c r="P26" s="118"/>
      <c r="Q26" s="107"/>
      <c r="R26" s="107"/>
      <c r="S26" s="223" t="str">
        <f t="shared" si="5"/>
        <v/>
      </c>
      <c r="T26" s="107"/>
      <c r="U26" s="107"/>
      <c r="V26" s="201"/>
      <c r="W26" s="236" t="str">
        <f t="shared" si="6"/>
        <v/>
      </c>
      <c r="X26" s="228" t="str">
        <f>IFERROR(IF(AND(OR(Q25="Preventivo", Q25="Detectivo"),OR(Q26="Preventivo", Q26="Detectivo")),(X25-(+X25*S26)),IF(OR(Q26="Preventivo", Q26="Detectivo"),(X24-(+X24*S26)),IF(Q26="Correctivo",X25,""))),"")</f>
        <v/>
      </c>
      <c r="Y26" s="236" t="str">
        <f t="shared" si="7"/>
        <v/>
      </c>
      <c r="Z26" s="228" t="str">
        <f t="shared" si="9"/>
        <v/>
      </c>
      <c r="AA26" s="236" t="str">
        <f t="shared" si="8"/>
        <v/>
      </c>
      <c r="AB26" s="272"/>
      <c r="AC26" s="278"/>
      <c r="AD26" s="150"/>
      <c r="AE26" s="180"/>
      <c r="AF26" s="180"/>
      <c r="AG26" s="188"/>
    </row>
    <row r="27" spans="2:33" ht="29.25" customHeight="1" x14ac:dyDescent="0.25">
      <c r="B27" s="297"/>
      <c r="C27" s="314"/>
      <c r="D27" s="259"/>
      <c r="E27" s="254"/>
      <c r="F27" s="206"/>
      <c r="G27" s="159"/>
      <c r="H27" s="259"/>
      <c r="I27" s="259"/>
      <c r="J27" s="293"/>
      <c r="K27" s="267"/>
      <c r="L27" s="289"/>
      <c r="M27" s="267"/>
      <c r="N27" s="285"/>
      <c r="O27" s="107">
        <v>6</v>
      </c>
      <c r="P27" s="118"/>
      <c r="Q27" s="107"/>
      <c r="R27" s="107"/>
      <c r="S27" s="223" t="str">
        <f t="shared" si="5"/>
        <v/>
      </c>
      <c r="T27" s="107"/>
      <c r="U27" s="107"/>
      <c r="V27" s="201"/>
      <c r="W27" s="236" t="str">
        <f t="shared" si="6"/>
        <v/>
      </c>
      <c r="X27" s="228" t="str">
        <f>IFERROR(IF(AND(OR(Q26="Preventivo", Q26="Detectivo"),OR(Q27="Preventivo", Q27="Detectivo")),(X26-(+X26*S27)),IF(OR(Q27="Preventivo", Q27="Detectivo"),(X25-(+X25*S27)),IF(Q27="Correctivo",X26,""))),"")</f>
        <v/>
      </c>
      <c r="Y27" s="236" t="str">
        <f t="shared" si="7"/>
        <v/>
      </c>
      <c r="Z27" s="228" t="str">
        <f t="shared" si="9"/>
        <v/>
      </c>
      <c r="AA27" s="236" t="str">
        <f t="shared" si="8"/>
        <v/>
      </c>
      <c r="AB27" s="272"/>
      <c r="AC27" s="279"/>
      <c r="AD27" s="152"/>
      <c r="AE27" s="181"/>
      <c r="AF27" s="181"/>
      <c r="AG27" s="189"/>
    </row>
    <row r="28" spans="2:33" ht="29.25" customHeight="1" thickBot="1" x14ac:dyDescent="0.3">
      <c r="B28" s="298"/>
      <c r="C28" s="315"/>
      <c r="D28" s="260"/>
      <c r="E28" s="255"/>
      <c r="F28" s="207"/>
      <c r="G28" s="119"/>
      <c r="H28" s="260"/>
      <c r="I28" s="260"/>
      <c r="J28" s="294"/>
      <c r="K28" s="268"/>
      <c r="L28" s="290"/>
      <c r="M28" s="268"/>
      <c r="N28" s="286"/>
      <c r="O28" s="177">
        <v>7</v>
      </c>
      <c r="P28" s="176"/>
      <c r="Q28" s="177"/>
      <c r="R28" s="177"/>
      <c r="S28" s="224" t="str">
        <f t="shared" si="5"/>
        <v/>
      </c>
      <c r="T28" s="177"/>
      <c r="U28" s="177"/>
      <c r="V28" s="178"/>
      <c r="W28" s="235" t="str">
        <f t="shared" si="6"/>
        <v/>
      </c>
      <c r="X28" s="230" t="str">
        <f>IFERROR(IF(AND(OR(Q27="Preventivo", Q27="Detectivo"),OR(Q28="Preventivo", Q28="Detectivo")),(X27-(+X27*S28)),IF(OR(Q28="Preventivo", Q28="Detectivo"),(X26-(+X26*S28)),IF(Q28="Correctivo",X27,""))),"")</f>
        <v/>
      </c>
      <c r="Y28" s="235" t="str">
        <f t="shared" si="7"/>
        <v/>
      </c>
      <c r="Z28" s="228" t="str">
        <f t="shared" si="9"/>
        <v/>
      </c>
      <c r="AA28" s="235" t="str">
        <f t="shared" si="8"/>
        <v/>
      </c>
      <c r="AB28" s="273"/>
      <c r="AC28" s="280"/>
      <c r="AD28" s="151"/>
      <c r="AE28" s="182"/>
      <c r="AF28" s="182"/>
      <c r="AG28" s="190"/>
    </row>
    <row r="29" spans="2:33" s="105" customFormat="1" ht="29.25" customHeight="1" x14ac:dyDescent="0.25">
      <c r="B29" s="295">
        <v>3</v>
      </c>
      <c r="C29" s="313"/>
      <c r="D29" s="258"/>
      <c r="E29" s="253"/>
      <c r="F29" s="205"/>
      <c r="G29" s="153"/>
      <c r="H29" s="258"/>
      <c r="I29" s="258"/>
      <c r="J29" s="291" t="str">
        <f>IF(I29&lt;=0,"",IF(I29&lt;=2,"Muy Baja",IF(I29&lt;=12,"Baja",IF(I29&lt;=365,"Media",IF(I29&lt;=5000,"Alta","Muy Alta")))))</f>
        <v/>
      </c>
      <c r="K29" s="266" t="str">
        <f>IF(J29="","",IF(J29="Muy Baja",0.2,IF(J29="Baja",0.4,IF(J29="Media",0.6,IF(J29="Alta",0.8,IF(J29="Muy Alta",1,))))))</f>
        <v/>
      </c>
      <c r="L29" s="287"/>
      <c r="M29" s="266" t="str">
        <f>IF(L29="","",IF(L29="Leve",0.2,IF(L29="Menor",0.4,IF(L29="Moderado",0.6,IF(L29="Mayor",0.8,IF(L29="Catastrófico",1,))))))</f>
        <v/>
      </c>
      <c r="N29" s="283" t="str">
        <f>IF(OR(AND(J29="Muy Baja",L29="Leve"),AND(J29="Muy Baja",L29="Menor"),AND(J29="Baja",L29="Leve")),"BAJA",IF(OR(AND(J29="Muy baja",L29="Moderado"),AND(J29="Baja",L29="Menor"),AND(J29="Baja",L29="Moderado"),AND(J29="Media",L29="Leve"),AND(J29="Media",L29="Menor"),AND(J29="Media",L29="Moderado"),AND(J29="Alta",L29="Leve"),AND(J29="Alta",L29="Menor")),"MODERADA",IF(OR(AND(J29="Muy Baja",L29="Mayor"),AND(J29="Baja",L29="Mayor"),AND(J29="Media",L29="Mayor"),AND(J29="Alta",L29="Moderado"),AND(J29="Alta",L29="Mayor"),AND(J29="Muy Alta",L29="Leve"),AND(J29="Muy Alta",L29="Menor"),AND(J29="Muy Alta",L29="Moderado"),AND(J29="Muy Alta",L29="Mayor")),"ALTA",IF(OR(AND(J29="Muy Baja",L29="Catastrófico"),AND(J29="Baja",L29="Catastrófico"),AND(J29="Media",L29="Catastrófico"),AND(J29="Alta",L29="Catastrófico"),AND(J29="Muy Alta",L29="Catastrófico")),"EXTREMA",""))))</f>
        <v/>
      </c>
      <c r="O29" s="156">
        <v>1</v>
      </c>
      <c r="P29" s="154"/>
      <c r="Q29" s="156"/>
      <c r="R29" s="156"/>
      <c r="S29" s="222" t="str">
        <f t="shared" si="5"/>
        <v/>
      </c>
      <c r="T29" s="156"/>
      <c r="U29" s="156"/>
      <c r="V29" s="106"/>
      <c r="W29" s="234" t="str">
        <f t="shared" si="6"/>
        <v/>
      </c>
      <c r="X29" s="226" t="str">
        <f>IFERROR(IF(OR(Q29="Preventivo", Q29="Detectivo"),(K29-(+K29*S29)),IF(Q29="Correctivo",K29,"")),"")</f>
        <v/>
      </c>
      <c r="Y29" s="234" t="str">
        <f t="shared" si="7"/>
        <v/>
      </c>
      <c r="Z29" s="226" t="str">
        <f>IFERROR(IF(Q29="Correctivo",(M29),IF(OR(Q29="Preventivo", Q29="Detectivo"),M29,"")),"")</f>
        <v/>
      </c>
      <c r="AA29" s="234" t="str">
        <f t="shared" si="8"/>
        <v/>
      </c>
      <c r="AB29" s="271" t="str">
        <f>IF(ISBLANK(R29), N29,LOOKUP(2,1/(AA29:AA35&lt;&gt;""),AA29:AA35))</f>
        <v/>
      </c>
      <c r="AC29" s="277"/>
      <c r="AD29" s="155"/>
      <c r="AE29" s="179"/>
      <c r="AF29" s="179"/>
      <c r="AG29" s="187"/>
    </row>
    <row r="30" spans="2:33" ht="29.25" customHeight="1" x14ac:dyDescent="0.25">
      <c r="B30" s="296"/>
      <c r="C30" s="314"/>
      <c r="D30" s="259"/>
      <c r="E30" s="254"/>
      <c r="F30" s="206"/>
      <c r="G30" s="204"/>
      <c r="H30" s="259"/>
      <c r="I30" s="259"/>
      <c r="J30" s="292"/>
      <c r="K30" s="267"/>
      <c r="L30" s="288"/>
      <c r="M30" s="267"/>
      <c r="N30" s="284"/>
      <c r="O30" s="107">
        <v>2</v>
      </c>
      <c r="P30" s="204"/>
      <c r="Q30" s="107"/>
      <c r="R30" s="107"/>
      <c r="S30" s="223" t="str">
        <f t="shared" si="5"/>
        <v/>
      </c>
      <c r="T30" s="107"/>
      <c r="U30" s="107"/>
      <c r="V30" s="201"/>
      <c r="W30" s="236" t="str">
        <f t="shared" si="6"/>
        <v/>
      </c>
      <c r="X30" s="228" t="str">
        <f>IFERROR(IF(AND(OR(Q29="Preventivo", Q29="Detectivo"),OR(Q30="Preventivo", Q30="Detectivo")),(X29-(+X29*S30)),IF(OR(Q30="Preventivo", Q30="Detectivo"),(K29-(+K29*S30)),IF(Q30="Correctivo",X29,""))),"")</f>
        <v/>
      </c>
      <c r="Y30" s="236" t="str">
        <f t="shared" si="7"/>
        <v/>
      </c>
      <c r="Z30" s="228" t="str">
        <f>IFERROR(IF(AND(Q29="Correctivo",Q30="Correctivo"),(Z29),IF(Q30="Correctivo",(M29),IF(OR(Q30="Preventivo", Q30="Detectivo"),Z29,""))),"")</f>
        <v/>
      </c>
      <c r="AA30" s="236" t="str">
        <f t="shared" si="8"/>
        <v/>
      </c>
      <c r="AB30" s="272"/>
      <c r="AC30" s="278"/>
      <c r="AD30" s="150"/>
      <c r="AE30" s="180"/>
      <c r="AF30" s="180"/>
      <c r="AG30" s="188"/>
    </row>
    <row r="31" spans="2:33" ht="29.25" customHeight="1" x14ac:dyDescent="0.25">
      <c r="B31" s="296"/>
      <c r="C31" s="314"/>
      <c r="D31" s="259"/>
      <c r="E31" s="254"/>
      <c r="F31" s="206"/>
      <c r="G31" s="118"/>
      <c r="H31" s="259"/>
      <c r="I31" s="259"/>
      <c r="J31" s="292"/>
      <c r="K31" s="267"/>
      <c r="L31" s="288"/>
      <c r="M31" s="267"/>
      <c r="N31" s="284"/>
      <c r="O31" s="107">
        <v>3</v>
      </c>
      <c r="P31" s="118"/>
      <c r="Q31" s="107"/>
      <c r="R31" s="107"/>
      <c r="S31" s="223" t="str">
        <f t="shared" si="5"/>
        <v/>
      </c>
      <c r="T31" s="107"/>
      <c r="U31" s="107"/>
      <c r="V31" s="201"/>
      <c r="W31" s="236" t="str">
        <f t="shared" si="6"/>
        <v/>
      </c>
      <c r="X31" s="228" t="str">
        <f>IFERROR(IF(AND(OR(Q30="Preventivo", Q30="Detectivo"),OR(Q31="Preventivo", Q31="Detectivo")),(X30-(+X30*S31)),IF(OR(Q31="Preventivo", Q31="Detectivo"),(X29-(+X29*S31)),IF(Q31="Correctivo",X30,""))),"")</f>
        <v/>
      </c>
      <c r="Y31" s="236" t="str">
        <f t="shared" si="7"/>
        <v/>
      </c>
      <c r="Z31" s="228" t="str">
        <f>IFERROR(IF(AND(Q30="Correctivo",Q31="Correctivo"),(Z30),IF(Q31="Correctivo",(Z29),IF(OR(Q31="Preventivo", Q31="Detectivo"),Z30,""))),"")</f>
        <v/>
      </c>
      <c r="AA31" s="236" t="str">
        <f t="shared" si="8"/>
        <v/>
      </c>
      <c r="AB31" s="272"/>
      <c r="AC31" s="278"/>
      <c r="AD31" s="150"/>
      <c r="AE31" s="180"/>
      <c r="AF31" s="180"/>
      <c r="AG31" s="188"/>
    </row>
    <row r="32" spans="2:33" ht="29.25" customHeight="1" x14ac:dyDescent="0.25">
      <c r="B32" s="296"/>
      <c r="C32" s="314"/>
      <c r="D32" s="259"/>
      <c r="E32" s="254"/>
      <c r="F32" s="186"/>
      <c r="G32" s="118"/>
      <c r="H32" s="259"/>
      <c r="I32" s="259"/>
      <c r="J32" s="292"/>
      <c r="K32" s="267"/>
      <c r="L32" s="288"/>
      <c r="M32" s="267"/>
      <c r="N32" s="284"/>
      <c r="O32" s="107">
        <v>4</v>
      </c>
      <c r="P32" s="118"/>
      <c r="Q32" s="107"/>
      <c r="R32" s="107"/>
      <c r="S32" s="223" t="str">
        <f t="shared" si="5"/>
        <v/>
      </c>
      <c r="T32" s="107"/>
      <c r="U32" s="107"/>
      <c r="V32" s="201"/>
      <c r="W32" s="236" t="str">
        <f t="shared" si="6"/>
        <v/>
      </c>
      <c r="X32" s="228" t="str">
        <f>IFERROR(IF(AND(OR(Q31="Preventivo", Q31="Detectivo"),OR(Q32="Preventivo", Q32="Detectivo")),(X31-(+X31*S32)),IF(OR(Q32="Preventivo", Q32="Detectivo"),(X30-(+X30*S32)),IF(Q32="Correctivo",X31,""))),"")</f>
        <v/>
      </c>
      <c r="Y32" s="236" t="str">
        <f t="shared" si="7"/>
        <v/>
      </c>
      <c r="Z32" s="228" t="str">
        <f t="shared" ref="Z32:Z35" si="10">IFERROR(IF(AND(Q31="Correctivo",Q32="Correctivo"),(Z31),IF(Q32="Correctivo",(Z30),IF(OR(Q32="Preventivo", Q32="Detectivo"),Z31,""))),"")</f>
        <v/>
      </c>
      <c r="AA32" s="236" t="str">
        <f t="shared" si="8"/>
        <v/>
      </c>
      <c r="AB32" s="272"/>
      <c r="AC32" s="278"/>
      <c r="AD32" s="150"/>
      <c r="AE32" s="180"/>
      <c r="AF32" s="180"/>
      <c r="AG32" s="188"/>
    </row>
    <row r="33" spans="2:33" ht="29.25" customHeight="1" x14ac:dyDescent="0.25">
      <c r="B33" s="296"/>
      <c r="C33" s="314"/>
      <c r="D33" s="259"/>
      <c r="E33" s="254"/>
      <c r="F33" s="206"/>
      <c r="G33" s="118"/>
      <c r="H33" s="259"/>
      <c r="I33" s="259"/>
      <c r="J33" s="292"/>
      <c r="K33" s="267"/>
      <c r="L33" s="288"/>
      <c r="M33" s="267"/>
      <c r="N33" s="284"/>
      <c r="O33" s="107">
        <v>5</v>
      </c>
      <c r="P33" s="118"/>
      <c r="Q33" s="107"/>
      <c r="R33" s="107"/>
      <c r="S33" s="223" t="str">
        <f t="shared" si="5"/>
        <v/>
      </c>
      <c r="T33" s="107"/>
      <c r="U33" s="107"/>
      <c r="V33" s="201"/>
      <c r="W33" s="236" t="str">
        <f t="shared" si="6"/>
        <v/>
      </c>
      <c r="X33" s="228" t="str">
        <f>IFERROR(IF(AND(OR(Q32="Preventivo", Q32="Detectivo"),OR(Q33="Preventivo", Q33="Detectivo")),(X32-(+X32*S33)),IF(OR(Q33="Preventivo", Q33="Detectivo"),(X31-(+X31*S33)),IF(Q33="Correctivo",X32,""))),"")</f>
        <v/>
      </c>
      <c r="Y33" s="236" t="str">
        <f t="shared" si="7"/>
        <v/>
      </c>
      <c r="Z33" s="228" t="str">
        <f t="shared" si="10"/>
        <v/>
      </c>
      <c r="AA33" s="236" t="str">
        <f t="shared" si="8"/>
        <v/>
      </c>
      <c r="AB33" s="272"/>
      <c r="AC33" s="278"/>
      <c r="AD33" s="150"/>
      <c r="AE33" s="180"/>
      <c r="AF33" s="180"/>
      <c r="AG33" s="188"/>
    </row>
    <row r="34" spans="2:33" ht="29.25" customHeight="1" x14ac:dyDescent="0.25">
      <c r="B34" s="297"/>
      <c r="C34" s="314"/>
      <c r="D34" s="259"/>
      <c r="E34" s="254"/>
      <c r="F34" s="206"/>
      <c r="G34" s="159"/>
      <c r="H34" s="259"/>
      <c r="I34" s="259"/>
      <c r="J34" s="293"/>
      <c r="K34" s="267"/>
      <c r="L34" s="289"/>
      <c r="M34" s="267"/>
      <c r="N34" s="285"/>
      <c r="O34" s="107">
        <v>6</v>
      </c>
      <c r="P34" s="118"/>
      <c r="Q34" s="107"/>
      <c r="R34" s="107"/>
      <c r="S34" s="223" t="str">
        <f t="shared" si="5"/>
        <v/>
      </c>
      <c r="T34" s="107"/>
      <c r="U34" s="107"/>
      <c r="V34" s="201"/>
      <c r="W34" s="236" t="str">
        <f t="shared" si="6"/>
        <v/>
      </c>
      <c r="X34" s="228" t="str">
        <f>IFERROR(IF(AND(OR(Q33="Preventivo", Q33="Detectivo"),OR(Q34="Preventivo", Q34="Detectivo")),(X33-(+X33*S34)),IF(OR(Q34="Preventivo", Q34="Detectivo"),(X32-(+X32*S34)),IF(Q34="Correctivo",X33,""))),"")</f>
        <v/>
      </c>
      <c r="Y34" s="236" t="str">
        <f t="shared" si="7"/>
        <v/>
      </c>
      <c r="Z34" s="228" t="str">
        <f t="shared" si="10"/>
        <v/>
      </c>
      <c r="AA34" s="236" t="str">
        <f t="shared" si="8"/>
        <v/>
      </c>
      <c r="AB34" s="272"/>
      <c r="AC34" s="279"/>
      <c r="AD34" s="152"/>
      <c r="AE34" s="181"/>
      <c r="AF34" s="181"/>
      <c r="AG34" s="189"/>
    </row>
    <row r="35" spans="2:33" ht="29.25" customHeight="1" thickBot="1" x14ac:dyDescent="0.3">
      <c r="B35" s="298"/>
      <c r="C35" s="315"/>
      <c r="D35" s="260"/>
      <c r="E35" s="255"/>
      <c r="F35" s="207"/>
      <c r="G35" s="119"/>
      <c r="H35" s="260"/>
      <c r="I35" s="260"/>
      <c r="J35" s="294"/>
      <c r="K35" s="268"/>
      <c r="L35" s="290"/>
      <c r="M35" s="268"/>
      <c r="N35" s="286"/>
      <c r="O35" s="177">
        <v>7</v>
      </c>
      <c r="P35" s="176"/>
      <c r="Q35" s="177"/>
      <c r="R35" s="177"/>
      <c r="S35" s="224" t="str">
        <f t="shared" si="5"/>
        <v/>
      </c>
      <c r="T35" s="177"/>
      <c r="U35" s="177"/>
      <c r="V35" s="178"/>
      <c r="W35" s="235" t="str">
        <f t="shared" si="6"/>
        <v/>
      </c>
      <c r="X35" s="230" t="str">
        <f>IFERROR(IF(AND(OR(Q34="Preventivo", Q34="Detectivo"),OR(Q35="Preventivo", Q35="Detectivo")),(X34-(+X34*S35)),IF(OR(Q35="Preventivo", Q35="Detectivo"),(X33-(+X33*S35)),IF(Q35="Correctivo",X34,""))),"")</f>
        <v/>
      </c>
      <c r="Y35" s="235" t="str">
        <f t="shared" si="7"/>
        <v/>
      </c>
      <c r="Z35" s="228" t="str">
        <f t="shared" si="10"/>
        <v/>
      </c>
      <c r="AA35" s="235" t="str">
        <f t="shared" si="8"/>
        <v/>
      </c>
      <c r="AB35" s="273"/>
      <c r="AC35" s="280"/>
      <c r="AD35" s="151"/>
      <c r="AE35" s="182"/>
      <c r="AF35" s="182"/>
      <c r="AG35" s="190"/>
    </row>
    <row r="36" spans="2:33" s="105" customFormat="1" ht="29.25" customHeight="1" x14ac:dyDescent="0.25">
      <c r="B36" s="295">
        <v>4</v>
      </c>
      <c r="C36" s="313"/>
      <c r="D36" s="258"/>
      <c r="E36" s="253"/>
      <c r="F36" s="205"/>
      <c r="G36" s="153"/>
      <c r="H36" s="258"/>
      <c r="I36" s="258"/>
      <c r="J36" s="291" t="str">
        <f>IF(I36&lt;=0,"",IF(I36&lt;=2,"Muy Baja",IF(I36&lt;=12,"Baja",IF(I36&lt;=365,"Media",IF(I36&lt;=5000,"Alta","Muy Alta")))))</f>
        <v/>
      </c>
      <c r="K36" s="266" t="str">
        <f>IF(J36="","",IF(J36="Muy Baja",0.2,IF(J36="Baja",0.4,IF(J36="Media",0.6,IF(J36="Alta",0.8,IF(J36="Muy Alta",1,))))))</f>
        <v/>
      </c>
      <c r="L36" s="287"/>
      <c r="M36" s="266" t="str">
        <f>IF(L36="","",IF(L36="Leve",0.2,IF(L36="Menor",0.4,IF(L36="Moderado",0.6,IF(L36="Mayor",0.8,IF(L36="Catastrófico",1,))))))</f>
        <v/>
      </c>
      <c r="N36" s="283" t="str">
        <f>IF(OR(AND(J36="Muy Baja",L36="Leve"),AND(J36="Muy Baja",L36="Menor"),AND(J36="Baja",L36="Leve")),"BAJA",IF(OR(AND(J36="Muy baja",L36="Moderado"),AND(J36="Baja",L36="Menor"),AND(J36="Baja",L36="Moderado"),AND(J36="Media",L36="Leve"),AND(J36="Media",L36="Menor"),AND(J36="Media",L36="Moderado"),AND(J36="Alta",L36="Leve"),AND(J36="Alta",L36="Menor")),"MODERADA",IF(OR(AND(J36="Muy Baja",L36="Mayor"),AND(J36="Baja",L36="Mayor"),AND(J36="Media",L36="Mayor"),AND(J36="Alta",L36="Moderado"),AND(J36="Alta",L36="Mayor"),AND(J36="Muy Alta",L36="Leve"),AND(J36="Muy Alta",L36="Menor"),AND(J36="Muy Alta",L36="Moderado"),AND(J36="Muy Alta",L36="Mayor")),"ALTA",IF(OR(AND(J36="Muy Baja",L36="Catastrófico"),AND(J36="Baja",L36="Catastrófico"),AND(J36="Media",L36="Catastrófico"),AND(J36="Alta",L36="Catastrófico"),AND(J36="Muy Alta",L36="Catastrófico")),"EXTREMA",""))))</f>
        <v/>
      </c>
      <c r="O36" s="156">
        <v>1</v>
      </c>
      <c r="P36" s="154"/>
      <c r="Q36" s="156"/>
      <c r="R36" s="156"/>
      <c r="S36" s="222" t="str">
        <f t="shared" si="5"/>
        <v/>
      </c>
      <c r="T36" s="156"/>
      <c r="U36" s="156"/>
      <c r="V36" s="106"/>
      <c r="W36" s="234" t="str">
        <f t="shared" si="6"/>
        <v/>
      </c>
      <c r="X36" s="226" t="str">
        <f>IFERROR(IF(OR(Q36="Preventivo", Q36="Detectivo"),(K36-(+K36*S36)),IF(Q36="Correctivo",K36,"")),"")</f>
        <v/>
      </c>
      <c r="Y36" s="234" t="str">
        <f t="shared" si="7"/>
        <v/>
      </c>
      <c r="Z36" s="226" t="str">
        <f>IFERROR(IF(Q36="Correctivo",(M36),IF(OR(Q36="Preventivo", Q36="Detectivo"),M36,"")),"")</f>
        <v/>
      </c>
      <c r="AA36" s="234" t="str">
        <f t="shared" si="8"/>
        <v/>
      </c>
      <c r="AB36" s="271" t="str">
        <f>IF(ISBLANK(R36), N36,LOOKUP(2,1/(AA36:AA42&lt;&gt;""),AA36:AA42))</f>
        <v/>
      </c>
      <c r="AC36" s="277"/>
      <c r="AD36" s="155"/>
      <c r="AE36" s="179"/>
      <c r="AF36" s="179"/>
      <c r="AG36" s="187"/>
    </row>
    <row r="37" spans="2:33" ht="29.25" customHeight="1" x14ac:dyDescent="0.25">
      <c r="B37" s="296"/>
      <c r="C37" s="314"/>
      <c r="D37" s="259"/>
      <c r="E37" s="254"/>
      <c r="F37" s="206"/>
      <c r="G37" s="204"/>
      <c r="H37" s="259"/>
      <c r="I37" s="259"/>
      <c r="J37" s="292"/>
      <c r="K37" s="267"/>
      <c r="L37" s="288"/>
      <c r="M37" s="267"/>
      <c r="N37" s="284"/>
      <c r="O37" s="107">
        <v>2</v>
      </c>
      <c r="P37" s="204"/>
      <c r="Q37" s="107"/>
      <c r="R37" s="107"/>
      <c r="S37" s="223" t="str">
        <f t="shared" si="5"/>
        <v/>
      </c>
      <c r="T37" s="107"/>
      <c r="U37" s="107"/>
      <c r="V37" s="201"/>
      <c r="W37" s="236" t="str">
        <f t="shared" si="6"/>
        <v/>
      </c>
      <c r="X37" s="228" t="str">
        <f>IFERROR(IF(AND(OR(Q36="Preventivo", Q36="Detectivo"),OR(Q37="Preventivo", Q37="Detectivo")),(X36-(+X36*S37)),IF(OR(Q37="Preventivo", Q37="Detectivo"),(K36-(+K36*S37)),IF(Q37="Correctivo",X36,""))),"")</f>
        <v/>
      </c>
      <c r="Y37" s="236" t="str">
        <f t="shared" si="7"/>
        <v/>
      </c>
      <c r="Z37" s="228" t="str">
        <f>IFERROR(IF(AND(Q36="Correctivo",Q37="Correctivo"),(Z36),IF(Q37="Correctivo",(M36),IF(OR(Q37="Preventivo", Q37="Detectivo"),Z36,""))),"")</f>
        <v/>
      </c>
      <c r="AA37" s="236" t="str">
        <f t="shared" si="8"/>
        <v/>
      </c>
      <c r="AB37" s="272"/>
      <c r="AC37" s="278"/>
      <c r="AD37" s="150"/>
      <c r="AE37" s="180"/>
      <c r="AF37" s="180"/>
      <c r="AG37" s="188"/>
    </row>
    <row r="38" spans="2:33" ht="29.25" customHeight="1" x14ac:dyDescent="0.25">
      <c r="B38" s="296"/>
      <c r="C38" s="314"/>
      <c r="D38" s="259"/>
      <c r="E38" s="254"/>
      <c r="F38" s="206"/>
      <c r="G38" s="118"/>
      <c r="H38" s="259"/>
      <c r="I38" s="259"/>
      <c r="J38" s="292"/>
      <c r="K38" s="267"/>
      <c r="L38" s="288"/>
      <c r="M38" s="267"/>
      <c r="N38" s="284"/>
      <c r="O38" s="107">
        <v>3</v>
      </c>
      <c r="P38" s="118"/>
      <c r="Q38" s="107"/>
      <c r="R38" s="107"/>
      <c r="S38" s="223" t="str">
        <f t="shared" si="5"/>
        <v/>
      </c>
      <c r="T38" s="107"/>
      <c r="U38" s="107"/>
      <c r="V38" s="201"/>
      <c r="W38" s="236" t="str">
        <f t="shared" si="6"/>
        <v/>
      </c>
      <c r="X38" s="228" t="str">
        <f>IFERROR(IF(AND(OR(Q37="Preventivo", Q37="Detectivo"),OR(Q38="Preventivo", Q38="Detectivo")),(X37-(+X37*S38)),IF(OR(Q38="Preventivo", Q38="Detectivo"),(X36-(+X36*S38)),IF(Q38="Correctivo",X37,""))),"")</f>
        <v/>
      </c>
      <c r="Y38" s="236" t="str">
        <f t="shared" si="7"/>
        <v/>
      </c>
      <c r="Z38" s="228" t="str">
        <f>IFERROR(IF(AND(Q37="Correctivo",Q38="Correctivo"),(Z37),IF(Q38="Correctivo",(Z36),IF(OR(Q38="Preventivo", Q38="Detectivo"),Z37,""))),"")</f>
        <v/>
      </c>
      <c r="AA38" s="236" t="str">
        <f t="shared" si="8"/>
        <v/>
      </c>
      <c r="AB38" s="272"/>
      <c r="AC38" s="278"/>
      <c r="AD38" s="150"/>
      <c r="AE38" s="180"/>
      <c r="AF38" s="180"/>
      <c r="AG38" s="188"/>
    </row>
    <row r="39" spans="2:33" ht="29.25" customHeight="1" x14ac:dyDescent="0.25">
      <c r="B39" s="296"/>
      <c r="C39" s="314"/>
      <c r="D39" s="259"/>
      <c r="E39" s="254"/>
      <c r="F39" s="186"/>
      <c r="G39" s="118"/>
      <c r="H39" s="259"/>
      <c r="I39" s="259"/>
      <c r="J39" s="292"/>
      <c r="K39" s="267"/>
      <c r="L39" s="288"/>
      <c r="M39" s="267"/>
      <c r="N39" s="284"/>
      <c r="O39" s="107">
        <v>4</v>
      </c>
      <c r="P39" s="118"/>
      <c r="Q39" s="107"/>
      <c r="R39" s="107"/>
      <c r="S39" s="223" t="str">
        <f t="shared" si="5"/>
        <v/>
      </c>
      <c r="T39" s="107"/>
      <c r="U39" s="107"/>
      <c r="V39" s="201"/>
      <c r="W39" s="236" t="str">
        <f t="shared" si="6"/>
        <v/>
      </c>
      <c r="X39" s="228" t="str">
        <f>IFERROR(IF(AND(OR(Q38="Preventivo", Q38="Detectivo"),OR(Q39="Preventivo", Q39="Detectivo")),(X38-(+X38*S39)),IF(OR(Q39="Preventivo", Q39="Detectivo"),(X37-(+X37*S39)),IF(Q39="Correctivo",X38,""))),"")</f>
        <v/>
      </c>
      <c r="Y39" s="236" t="str">
        <f t="shared" si="7"/>
        <v/>
      </c>
      <c r="Z39" s="228" t="str">
        <f t="shared" ref="Z39:Z42" si="11">IFERROR(IF(AND(Q38="Correctivo",Q39="Correctivo"),(Z38),IF(Q39="Correctivo",(Z37),IF(OR(Q39="Preventivo", Q39="Detectivo"),Z38,""))),"")</f>
        <v/>
      </c>
      <c r="AA39" s="236" t="str">
        <f t="shared" si="8"/>
        <v/>
      </c>
      <c r="AB39" s="272"/>
      <c r="AC39" s="278"/>
      <c r="AD39" s="150"/>
      <c r="AE39" s="180"/>
      <c r="AF39" s="180"/>
      <c r="AG39" s="188"/>
    </row>
    <row r="40" spans="2:33" ht="29.25" customHeight="1" x14ac:dyDescent="0.25">
      <c r="B40" s="296"/>
      <c r="C40" s="314"/>
      <c r="D40" s="259"/>
      <c r="E40" s="254"/>
      <c r="F40" s="206"/>
      <c r="G40" s="118"/>
      <c r="H40" s="259"/>
      <c r="I40" s="259"/>
      <c r="J40" s="292"/>
      <c r="K40" s="267"/>
      <c r="L40" s="288"/>
      <c r="M40" s="267"/>
      <c r="N40" s="284"/>
      <c r="O40" s="107">
        <v>5</v>
      </c>
      <c r="P40" s="118"/>
      <c r="Q40" s="107"/>
      <c r="R40" s="107"/>
      <c r="S40" s="223" t="str">
        <f t="shared" si="5"/>
        <v/>
      </c>
      <c r="T40" s="107"/>
      <c r="U40" s="107"/>
      <c r="V40" s="201"/>
      <c r="W40" s="236" t="str">
        <f t="shared" si="6"/>
        <v/>
      </c>
      <c r="X40" s="228" t="str">
        <f>IFERROR(IF(AND(OR(Q39="Preventivo", Q39="Detectivo"),OR(Q40="Preventivo", Q40="Detectivo")),(X39-(+X39*S40)),IF(OR(Q40="Preventivo", Q40="Detectivo"),(X38-(+X38*S40)),IF(Q40="Correctivo",X39,""))),"")</f>
        <v/>
      </c>
      <c r="Y40" s="236" t="str">
        <f t="shared" si="7"/>
        <v/>
      </c>
      <c r="Z40" s="228" t="str">
        <f t="shared" si="11"/>
        <v/>
      </c>
      <c r="AA40" s="236" t="str">
        <f t="shared" si="8"/>
        <v/>
      </c>
      <c r="AB40" s="272"/>
      <c r="AC40" s="278"/>
      <c r="AD40" s="150"/>
      <c r="AE40" s="180"/>
      <c r="AF40" s="180"/>
      <c r="AG40" s="188"/>
    </row>
    <row r="41" spans="2:33" ht="29.25" customHeight="1" x14ac:dyDescent="0.25">
      <c r="B41" s="297"/>
      <c r="C41" s="314"/>
      <c r="D41" s="259"/>
      <c r="E41" s="254"/>
      <c r="F41" s="206"/>
      <c r="G41" s="159"/>
      <c r="H41" s="259"/>
      <c r="I41" s="259"/>
      <c r="J41" s="293"/>
      <c r="K41" s="267"/>
      <c r="L41" s="289"/>
      <c r="M41" s="267"/>
      <c r="N41" s="285"/>
      <c r="O41" s="107">
        <v>6</v>
      </c>
      <c r="P41" s="118"/>
      <c r="Q41" s="107"/>
      <c r="R41" s="107"/>
      <c r="S41" s="223" t="str">
        <f t="shared" si="5"/>
        <v/>
      </c>
      <c r="T41" s="107"/>
      <c r="U41" s="107"/>
      <c r="V41" s="201"/>
      <c r="W41" s="236" t="str">
        <f t="shared" si="6"/>
        <v/>
      </c>
      <c r="X41" s="228" t="str">
        <f>IFERROR(IF(AND(OR(Q40="Preventivo", Q40="Detectivo"),OR(Q41="Preventivo", Q41="Detectivo")),(X40-(+X40*S41)),IF(OR(Q41="Preventivo", Q41="Detectivo"),(X39-(+X39*S41)),IF(Q41="Correctivo",X40,""))),"")</f>
        <v/>
      </c>
      <c r="Y41" s="236" t="str">
        <f t="shared" si="7"/>
        <v/>
      </c>
      <c r="Z41" s="228" t="str">
        <f t="shared" si="11"/>
        <v/>
      </c>
      <c r="AA41" s="236" t="str">
        <f t="shared" si="8"/>
        <v/>
      </c>
      <c r="AB41" s="272"/>
      <c r="AC41" s="279"/>
      <c r="AD41" s="152"/>
      <c r="AE41" s="181"/>
      <c r="AF41" s="181"/>
      <c r="AG41" s="189"/>
    </row>
    <row r="42" spans="2:33" ht="29.25" customHeight="1" thickBot="1" x14ac:dyDescent="0.3">
      <c r="B42" s="298"/>
      <c r="C42" s="315"/>
      <c r="D42" s="260"/>
      <c r="E42" s="255"/>
      <c r="F42" s="207"/>
      <c r="G42" s="119"/>
      <c r="H42" s="260"/>
      <c r="I42" s="260"/>
      <c r="J42" s="294"/>
      <c r="K42" s="268"/>
      <c r="L42" s="290"/>
      <c r="M42" s="268"/>
      <c r="N42" s="286"/>
      <c r="O42" s="177">
        <v>7</v>
      </c>
      <c r="P42" s="176"/>
      <c r="Q42" s="177"/>
      <c r="R42" s="177"/>
      <c r="S42" s="224" t="str">
        <f t="shared" si="5"/>
        <v/>
      </c>
      <c r="T42" s="177"/>
      <c r="U42" s="177"/>
      <c r="V42" s="178"/>
      <c r="W42" s="235" t="str">
        <f t="shared" si="6"/>
        <v/>
      </c>
      <c r="X42" s="230" t="str">
        <f>IFERROR(IF(AND(OR(Q41="Preventivo", Q41="Detectivo"),OR(Q42="Preventivo", Q42="Detectivo")),(X41-(+X41*S42)),IF(OR(Q42="Preventivo", Q42="Detectivo"),(X40-(+X40*S42)),IF(Q42="Correctivo",X41,""))),"")</f>
        <v/>
      </c>
      <c r="Y42" s="235" t="str">
        <f t="shared" si="7"/>
        <v/>
      </c>
      <c r="Z42" s="228" t="str">
        <f t="shared" si="11"/>
        <v/>
      </c>
      <c r="AA42" s="235" t="str">
        <f t="shared" si="8"/>
        <v/>
      </c>
      <c r="AB42" s="273"/>
      <c r="AC42" s="280"/>
      <c r="AD42" s="151"/>
      <c r="AE42" s="182"/>
      <c r="AF42" s="182"/>
      <c r="AG42" s="190"/>
    </row>
    <row r="43" spans="2:33" s="105" customFormat="1" ht="29.25" customHeight="1" x14ac:dyDescent="0.25">
      <c r="B43" s="295">
        <v>5</v>
      </c>
      <c r="C43" s="313"/>
      <c r="D43" s="258"/>
      <c r="E43" s="253"/>
      <c r="F43" s="205"/>
      <c r="G43" s="153"/>
      <c r="H43" s="258"/>
      <c r="I43" s="258"/>
      <c r="J43" s="291" t="str">
        <f>IF(I43&lt;=0,"",IF(I43&lt;=2,"Muy Baja",IF(I43&lt;=12,"Baja",IF(I43&lt;=365,"Media",IF(I43&lt;=5000,"Alta","Muy Alta")))))</f>
        <v/>
      </c>
      <c r="K43" s="266" t="str">
        <f>IF(J43="","",IF(J43="Muy Baja",0.2,IF(J43="Baja",0.4,IF(J43="Media",0.6,IF(J43="Alta",0.8,IF(J43="Muy Alta",1,))))))</f>
        <v/>
      </c>
      <c r="L43" s="287"/>
      <c r="M43" s="266" t="str">
        <f>IF(L43="","",IF(L43="Leve",0.2,IF(L43="Menor",0.4,IF(L43="Moderado",0.6,IF(L43="Mayor",0.8,IF(L43="Catastrófico",1,))))))</f>
        <v/>
      </c>
      <c r="N43" s="283" t="str">
        <f>IF(OR(AND(J43="Muy Baja",L43="Leve"),AND(J43="Muy Baja",L43="Menor"),AND(J43="Baja",L43="Leve")),"BAJA",IF(OR(AND(J43="Muy baja",L43="Moderado"),AND(J43="Baja",L43="Menor"),AND(J43="Baja",L43="Moderado"),AND(J43="Media",L43="Leve"),AND(J43="Media",L43="Menor"),AND(J43="Media",L43="Moderado"),AND(J43="Alta",L43="Leve"),AND(J43="Alta",L43="Menor")),"MODERADA",IF(OR(AND(J43="Muy Baja",L43="Mayor"),AND(J43="Baja",L43="Mayor"),AND(J43="Media",L43="Mayor"),AND(J43="Alta",L43="Moderado"),AND(J43="Alta",L43="Mayor"),AND(J43="Muy Alta",L43="Leve"),AND(J43="Muy Alta",L43="Menor"),AND(J43="Muy Alta",L43="Moderado"),AND(J43="Muy Alta",L43="Mayor")),"ALTA",IF(OR(AND(J43="Muy Baja",L43="Catastrófico"),AND(J43="Baja",L43="Catastrófico"),AND(J43="Media",L43="Catastrófico"),AND(J43="Alta",L43="Catastrófico"),AND(J43="Muy Alta",L43="Catastrófico")),"EXTREMA",""))))</f>
        <v/>
      </c>
      <c r="O43" s="156">
        <v>1</v>
      </c>
      <c r="P43" s="154"/>
      <c r="Q43" s="156"/>
      <c r="R43" s="156"/>
      <c r="S43" s="222" t="str">
        <f t="shared" si="5"/>
        <v/>
      </c>
      <c r="T43" s="156"/>
      <c r="U43" s="156"/>
      <c r="V43" s="106"/>
      <c r="W43" s="234" t="str">
        <f t="shared" si="6"/>
        <v/>
      </c>
      <c r="X43" s="226" t="str">
        <f>IFERROR(IF(OR(Q43="Preventivo", Q43="Detectivo"),(K43-(+K43*S43)),IF(Q43="Correctivo",K43,"")),"")</f>
        <v/>
      </c>
      <c r="Y43" s="234" t="str">
        <f t="shared" si="7"/>
        <v/>
      </c>
      <c r="Z43" s="226" t="str">
        <f>IFERROR(IF(Q43="Correctivo",(M43),IF(OR(Q43="Preventivo", Q43="Detectivo"),M43,"")),"")</f>
        <v/>
      </c>
      <c r="AA43" s="234" t="str">
        <f t="shared" si="8"/>
        <v/>
      </c>
      <c r="AB43" s="271" t="str">
        <f>IF(ISBLANK(R43), N43,LOOKUP(2,1/(AA43:AA49&lt;&gt;""),AA43:AA49))</f>
        <v/>
      </c>
      <c r="AC43" s="277"/>
      <c r="AD43" s="155"/>
      <c r="AE43" s="179"/>
      <c r="AF43" s="179"/>
      <c r="AG43" s="187"/>
    </row>
    <row r="44" spans="2:33" ht="29.25" customHeight="1" x14ac:dyDescent="0.25">
      <c r="B44" s="296"/>
      <c r="C44" s="314"/>
      <c r="D44" s="259"/>
      <c r="E44" s="254"/>
      <c r="F44" s="206"/>
      <c r="G44" s="204"/>
      <c r="H44" s="259"/>
      <c r="I44" s="259"/>
      <c r="J44" s="292"/>
      <c r="K44" s="267"/>
      <c r="L44" s="288"/>
      <c r="M44" s="267"/>
      <c r="N44" s="284"/>
      <c r="O44" s="107">
        <v>2</v>
      </c>
      <c r="P44" s="204"/>
      <c r="Q44" s="107"/>
      <c r="R44" s="107"/>
      <c r="S44" s="223" t="str">
        <f t="shared" si="5"/>
        <v/>
      </c>
      <c r="T44" s="107"/>
      <c r="U44" s="107"/>
      <c r="V44" s="201"/>
      <c r="W44" s="236" t="str">
        <f t="shared" si="6"/>
        <v/>
      </c>
      <c r="X44" s="228" t="str">
        <f>IFERROR(IF(AND(OR(Q43="Preventivo", Q43="Detectivo"),OR(Q44="Preventivo", Q44="Detectivo")),(X43-(+X43*S44)),IF(OR(Q44="Preventivo", Q44="Detectivo"),(K43-(+K43*S44)),IF(Q44="Correctivo",X43,""))),"")</f>
        <v/>
      </c>
      <c r="Y44" s="236" t="str">
        <f t="shared" si="7"/>
        <v/>
      </c>
      <c r="Z44" s="228" t="str">
        <f>IFERROR(IF(AND(Q43="Correctivo",Q44="Correctivo"),(Z43),IF(Q44="Correctivo",(M43),IF(OR(Q44="Preventivo", Q44="Detectivo"),Z43,""))),"")</f>
        <v/>
      </c>
      <c r="AA44" s="236" t="str">
        <f t="shared" si="8"/>
        <v/>
      </c>
      <c r="AB44" s="272"/>
      <c r="AC44" s="278"/>
      <c r="AD44" s="150"/>
      <c r="AE44" s="180"/>
      <c r="AF44" s="180"/>
      <c r="AG44" s="188"/>
    </row>
    <row r="45" spans="2:33" ht="29.25" customHeight="1" x14ac:dyDescent="0.25">
      <c r="B45" s="296"/>
      <c r="C45" s="314"/>
      <c r="D45" s="259"/>
      <c r="E45" s="254"/>
      <c r="F45" s="206"/>
      <c r="G45" s="118"/>
      <c r="H45" s="259"/>
      <c r="I45" s="259"/>
      <c r="J45" s="292"/>
      <c r="K45" s="267"/>
      <c r="L45" s="288"/>
      <c r="M45" s="267"/>
      <c r="N45" s="284"/>
      <c r="O45" s="107">
        <v>3</v>
      </c>
      <c r="P45" s="118"/>
      <c r="Q45" s="107"/>
      <c r="R45" s="107"/>
      <c r="S45" s="223" t="str">
        <f t="shared" si="5"/>
        <v/>
      </c>
      <c r="T45" s="107"/>
      <c r="U45" s="107"/>
      <c r="V45" s="201"/>
      <c r="W45" s="236" t="str">
        <f t="shared" si="6"/>
        <v/>
      </c>
      <c r="X45" s="228" t="str">
        <f>IFERROR(IF(AND(OR(Q44="Preventivo", Q44="Detectivo"),OR(Q45="Preventivo", Q45="Detectivo")),(X44-(+X44*S45)),IF(OR(Q45="Preventivo", Q45="Detectivo"),(X43-(+X43*S45)),IF(Q45="Correctivo",X44,""))),"")</f>
        <v/>
      </c>
      <c r="Y45" s="236" t="str">
        <f t="shared" si="7"/>
        <v/>
      </c>
      <c r="Z45" s="228" t="str">
        <f>IFERROR(IF(AND(Q44="Correctivo",Q45="Correctivo"),(Z44),IF(Q45="Correctivo",(Z43),IF(OR(Q45="Preventivo", Q45="Detectivo"),Z44,""))),"")</f>
        <v/>
      </c>
      <c r="AA45" s="236" t="str">
        <f t="shared" si="8"/>
        <v/>
      </c>
      <c r="AB45" s="272"/>
      <c r="AC45" s="278"/>
      <c r="AD45" s="150"/>
      <c r="AE45" s="180"/>
      <c r="AF45" s="180"/>
      <c r="AG45" s="188"/>
    </row>
    <row r="46" spans="2:33" ht="29.25" customHeight="1" x14ac:dyDescent="0.25">
      <c r="B46" s="296"/>
      <c r="C46" s="314"/>
      <c r="D46" s="259"/>
      <c r="E46" s="254"/>
      <c r="F46" s="186"/>
      <c r="G46" s="118"/>
      <c r="H46" s="259"/>
      <c r="I46" s="259"/>
      <c r="J46" s="292"/>
      <c r="K46" s="267"/>
      <c r="L46" s="288"/>
      <c r="M46" s="267"/>
      <c r="N46" s="284"/>
      <c r="O46" s="107">
        <v>4</v>
      </c>
      <c r="P46" s="118"/>
      <c r="Q46" s="107"/>
      <c r="R46" s="107"/>
      <c r="S46" s="223" t="str">
        <f t="shared" si="5"/>
        <v/>
      </c>
      <c r="T46" s="107"/>
      <c r="U46" s="107"/>
      <c r="V46" s="201"/>
      <c r="W46" s="236" t="str">
        <f t="shared" si="6"/>
        <v/>
      </c>
      <c r="X46" s="228" t="str">
        <f>IFERROR(IF(AND(OR(Q45="Preventivo", Q45="Detectivo"),OR(Q46="Preventivo", Q46="Detectivo")),(X45-(+X45*S46)),IF(OR(Q46="Preventivo", Q46="Detectivo"),(X44-(+X44*S46)),IF(Q46="Correctivo",X45,""))),"")</f>
        <v/>
      </c>
      <c r="Y46" s="236" t="str">
        <f t="shared" si="7"/>
        <v/>
      </c>
      <c r="Z46" s="228" t="str">
        <f t="shared" ref="Z46:Z49" si="12">IFERROR(IF(AND(Q45="Correctivo",Q46="Correctivo"),(Z45),IF(Q46="Correctivo",(Z44),IF(OR(Q46="Preventivo", Q46="Detectivo"),Z45,""))),"")</f>
        <v/>
      </c>
      <c r="AA46" s="236" t="str">
        <f t="shared" si="8"/>
        <v/>
      </c>
      <c r="AB46" s="272"/>
      <c r="AC46" s="278"/>
      <c r="AD46" s="150"/>
      <c r="AE46" s="180"/>
      <c r="AF46" s="180"/>
      <c r="AG46" s="188"/>
    </row>
    <row r="47" spans="2:33" ht="29.25" customHeight="1" x14ac:dyDescent="0.25">
      <c r="B47" s="296"/>
      <c r="C47" s="314"/>
      <c r="D47" s="259"/>
      <c r="E47" s="254"/>
      <c r="F47" s="206"/>
      <c r="G47" s="118"/>
      <c r="H47" s="259"/>
      <c r="I47" s="259"/>
      <c r="J47" s="292"/>
      <c r="K47" s="267"/>
      <c r="L47" s="288"/>
      <c r="M47" s="267"/>
      <c r="N47" s="284"/>
      <c r="O47" s="107">
        <v>5</v>
      </c>
      <c r="P47" s="118"/>
      <c r="Q47" s="107"/>
      <c r="R47" s="107"/>
      <c r="S47" s="223" t="str">
        <f t="shared" si="5"/>
        <v/>
      </c>
      <c r="T47" s="107"/>
      <c r="U47" s="107"/>
      <c r="V47" s="201"/>
      <c r="W47" s="236" t="str">
        <f t="shared" si="6"/>
        <v/>
      </c>
      <c r="X47" s="228" t="str">
        <f>IFERROR(IF(AND(OR(Q46="Preventivo", Q46="Detectivo"),OR(Q47="Preventivo", Q47="Detectivo")),(X46-(+X46*S47)),IF(OR(Q47="Preventivo", Q47="Detectivo"),(X45-(+X45*S47)),IF(Q47="Correctivo",X46,""))),"")</f>
        <v/>
      </c>
      <c r="Y47" s="236" t="str">
        <f t="shared" si="7"/>
        <v/>
      </c>
      <c r="Z47" s="228" t="str">
        <f t="shared" si="12"/>
        <v/>
      </c>
      <c r="AA47" s="236" t="str">
        <f t="shared" si="8"/>
        <v/>
      </c>
      <c r="AB47" s="272"/>
      <c r="AC47" s="278"/>
      <c r="AD47" s="150"/>
      <c r="AE47" s="180"/>
      <c r="AF47" s="180"/>
      <c r="AG47" s="188"/>
    </row>
    <row r="48" spans="2:33" ht="29.25" customHeight="1" x14ac:dyDescent="0.25">
      <c r="B48" s="297"/>
      <c r="C48" s="314"/>
      <c r="D48" s="259"/>
      <c r="E48" s="254"/>
      <c r="F48" s="206"/>
      <c r="G48" s="159"/>
      <c r="H48" s="259"/>
      <c r="I48" s="259"/>
      <c r="J48" s="293"/>
      <c r="K48" s="267"/>
      <c r="L48" s="289"/>
      <c r="M48" s="267"/>
      <c r="N48" s="285"/>
      <c r="O48" s="107">
        <v>6</v>
      </c>
      <c r="P48" s="118"/>
      <c r="Q48" s="107"/>
      <c r="R48" s="107"/>
      <c r="S48" s="223" t="str">
        <f t="shared" si="5"/>
        <v/>
      </c>
      <c r="T48" s="107"/>
      <c r="U48" s="107"/>
      <c r="V48" s="201"/>
      <c r="W48" s="236" t="str">
        <f t="shared" si="6"/>
        <v/>
      </c>
      <c r="X48" s="228" t="str">
        <f>IFERROR(IF(AND(OR(Q47="Preventivo", Q47="Detectivo"),OR(Q48="Preventivo", Q48="Detectivo")),(X47-(+X47*S48)),IF(OR(Q48="Preventivo", Q48="Detectivo"),(X46-(+X46*S48)),IF(Q48="Correctivo",X47,""))),"")</f>
        <v/>
      </c>
      <c r="Y48" s="236" t="str">
        <f t="shared" si="7"/>
        <v/>
      </c>
      <c r="Z48" s="228" t="str">
        <f t="shared" si="12"/>
        <v/>
      </c>
      <c r="AA48" s="236" t="str">
        <f t="shared" si="8"/>
        <v/>
      </c>
      <c r="AB48" s="272"/>
      <c r="AC48" s="279"/>
      <c r="AD48" s="152"/>
      <c r="AE48" s="181"/>
      <c r="AF48" s="181"/>
      <c r="AG48" s="189"/>
    </row>
    <row r="49" spans="2:33" ht="29.25" customHeight="1" thickBot="1" x14ac:dyDescent="0.3">
      <c r="B49" s="298"/>
      <c r="C49" s="315"/>
      <c r="D49" s="260"/>
      <c r="E49" s="255"/>
      <c r="F49" s="207"/>
      <c r="G49" s="119"/>
      <c r="H49" s="260"/>
      <c r="I49" s="260"/>
      <c r="J49" s="294"/>
      <c r="K49" s="268"/>
      <c r="L49" s="290"/>
      <c r="M49" s="268"/>
      <c r="N49" s="286"/>
      <c r="O49" s="177">
        <v>7</v>
      </c>
      <c r="P49" s="176"/>
      <c r="Q49" s="177"/>
      <c r="R49" s="177"/>
      <c r="S49" s="224" t="str">
        <f t="shared" si="5"/>
        <v/>
      </c>
      <c r="T49" s="177"/>
      <c r="U49" s="177"/>
      <c r="V49" s="178"/>
      <c r="W49" s="235" t="str">
        <f t="shared" si="6"/>
        <v/>
      </c>
      <c r="X49" s="230" t="str">
        <f>IFERROR(IF(AND(OR(Q48="Preventivo", Q48="Detectivo"),OR(Q49="Preventivo", Q49="Detectivo")),(X48-(+X48*S49)),IF(OR(Q49="Preventivo", Q49="Detectivo"),(X47-(+X47*S49)),IF(Q49="Correctivo",X48,""))),"")</f>
        <v/>
      </c>
      <c r="Y49" s="235" t="str">
        <f t="shared" si="7"/>
        <v/>
      </c>
      <c r="Z49" s="228" t="str">
        <f t="shared" si="12"/>
        <v/>
      </c>
      <c r="AA49" s="235" t="str">
        <f t="shared" si="8"/>
        <v/>
      </c>
      <c r="AB49" s="273"/>
      <c r="AC49" s="280"/>
      <c r="AD49" s="151"/>
      <c r="AE49" s="182"/>
      <c r="AF49" s="182"/>
      <c r="AG49" s="190"/>
    </row>
    <row r="50" spans="2:33" s="105" customFormat="1" ht="29.25" customHeight="1" x14ac:dyDescent="0.25">
      <c r="B50" s="295">
        <v>6</v>
      </c>
      <c r="C50" s="313"/>
      <c r="D50" s="258"/>
      <c r="E50" s="253"/>
      <c r="F50" s="205"/>
      <c r="G50" s="153"/>
      <c r="H50" s="258"/>
      <c r="I50" s="258"/>
      <c r="J50" s="291" t="str">
        <f>IF(I50&lt;=0,"",IF(I50&lt;=2,"Muy Baja",IF(I50&lt;=12,"Baja",IF(I50&lt;=365,"Media",IF(I50&lt;=5000,"Alta","Muy Alta")))))</f>
        <v/>
      </c>
      <c r="K50" s="266" t="str">
        <f>IF(J50="","",IF(J50="Muy Baja",0.2,IF(J50="Baja",0.4,IF(J50="Media",0.6,IF(J50="Alta",0.8,IF(J50="Muy Alta",1,))))))</f>
        <v/>
      </c>
      <c r="L50" s="287"/>
      <c r="M50" s="266" t="str">
        <f>IF(L50="","",IF(L50="Leve",0.2,IF(L50="Menor",0.4,IF(L50="Moderado",0.6,IF(L50="Mayor",0.8,IF(L50="Catastrófico",1,))))))</f>
        <v/>
      </c>
      <c r="N50" s="283" t="str">
        <f>IF(OR(AND(J50="Muy Baja",L50="Leve"),AND(J50="Muy Baja",L50="Menor"),AND(J50="Baja",L50="Leve")),"BAJA",IF(OR(AND(J50="Muy baja",L50="Moderado"),AND(J50="Baja",L50="Menor"),AND(J50="Baja",L50="Moderado"),AND(J50="Media",L50="Leve"),AND(J50="Media",L50="Menor"),AND(J50="Media",L50="Moderado"),AND(J50="Alta",L50="Leve"),AND(J50="Alta",L50="Menor")),"MODERADA",IF(OR(AND(J50="Muy Baja",L50="Mayor"),AND(J50="Baja",L50="Mayor"),AND(J50="Media",L50="Mayor"),AND(J50="Alta",L50="Moderado"),AND(J50="Alta",L50="Mayor"),AND(J50="Muy Alta",L50="Leve"),AND(J50="Muy Alta",L50="Menor"),AND(J50="Muy Alta",L50="Moderado"),AND(J50="Muy Alta",L50="Mayor")),"ALTA",IF(OR(AND(J50="Muy Baja",L50="Catastrófico"),AND(J50="Baja",L50="Catastrófico"),AND(J50="Media",L50="Catastrófico"),AND(J50="Alta",L50="Catastrófico"),AND(J50="Muy Alta",L50="Catastrófico")),"EXTREMA",""))))</f>
        <v/>
      </c>
      <c r="O50" s="156">
        <v>1</v>
      </c>
      <c r="P50" s="154"/>
      <c r="Q50" s="156"/>
      <c r="R50" s="156"/>
      <c r="S50" s="222" t="str">
        <f t="shared" si="5"/>
        <v/>
      </c>
      <c r="T50" s="156"/>
      <c r="U50" s="156"/>
      <c r="V50" s="106"/>
      <c r="W50" s="234" t="str">
        <f t="shared" si="6"/>
        <v/>
      </c>
      <c r="X50" s="226" t="str">
        <f>IFERROR(IF(OR(Q50="Preventivo", Q50="Detectivo"),(K50-(+K50*S50)),IF(Q50="Correctivo",K50,"")),"")</f>
        <v/>
      </c>
      <c r="Y50" s="234" t="str">
        <f t="shared" si="7"/>
        <v/>
      </c>
      <c r="Z50" s="226" t="str">
        <f>IFERROR(IF(Q50="Correctivo",(M50),IF(OR(Q50="Preventivo", Q50="Detectivo"),M50,"")),"")</f>
        <v/>
      </c>
      <c r="AA50" s="234" t="str">
        <f t="shared" si="8"/>
        <v/>
      </c>
      <c r="AB50" s="271" t="str">
        <f>IF(ISBLANK(R50), N50,LOOKUP(2,1/(AA50:AA56&lt;&gt;""),AA50:AA56))</f>
        <v/>
      </c>
      <c r="AC50" s="277"/>
      <c r="AD50" s="155"/>
      <c r="AE50" s="179"/>
      <c r="AF50" s="179"/>
      <c r="AG50" s="187"/>
    </row>
    <row r="51" spans="2:33" ht="29.25" customHeight="1" x14ac:dyDescent="0.25">
      <c r="B51" s="296"/>
      <c r="C51" s="314"/>
      <c r="D51" s="259"/>
      <c r="E51" s="254"/>
      <c r="F51" s="206"/>
      <c r="G51" s="204"/>
      <c r="H51" s="259"/>
      <c r="I51" s="259"/>
      <c r="J51" s="292"/>
      <c r="K51" s="267"/>
      <c r="L51" s="288"/>
      <c r="M51" s="267"/>
      <c r="N51" s="284"/>
      <c r="O51" s="107">
        <v>2</v>
      </c>
      <c r="P51" s="204"/>
      <c r="Q51" s="107"/>
      <c r="R51" s="107"/>
      <c r="S51" s="223" t="str">
        <f t="shared" si="5"/>
        <v/>
      </c>
      <c r="T51" s="107"/>
      <c r="U51" s="107"/>
      <c r="V51" s="201"/>
      <c r="W51" s="236" t="str">
        <f t="shared" si="6"/>
        <v/>
      </c>
      <c r="X51" s="228" t="str">
        <f>IFERROR(IF(AND(OR(Q50="Preventivo", Q50="Detectivo"),OR(Q51="Preventivo", Q51="Detectivo")),(X50-(+X50*S51)),IF(OR(Q51="Preventivo", Q51="Detectivo"),(K50-(+K50*S51)),IF(Q51="Correctivo",X50,""))),"")</f>
        <v/>
      </c>
      <c r="Y51" s="236" t="str">
        <f t="shared" si="7"/>
        <v/>
      </c>
      <c r="Z51" s="228" t="str">
        <f>IFERROR(IF(AND(Q50="Correctivo",Q51="Correctivo"),(Z50),IF(Q51="Correctivo",(M50),IF(OR(Q51="Preventivo", Q51="Detectivo"),Z50,""))),"")</f>
        <v/>
      </c>
      <c r="AA51" s="236" t="str">
        <f t="shared" si="8"/>
        <v/>
      </c>
      <c r="AB51" s="272"/>
      <c r="AC51" s="278"/>
      <c r="AD51" s="150"/>
      <c r="AE51" s="180"/>
      <c r="AF51" s="180"/>
      <c r="AG51" s="188"/>
    </row>
    <row r="52" spans="2:33" ht="29.25" customHeight="1" x14ac:dyDescent="0.25">
      <c r="B52" s="296"/>
      <c r="C52" s="314"/>
      <c r="D52" s="259"/>
      <c r="E52" s="254"/>
      <c r="F52" s="206"/>
      <c r="G52" s="118"/>
      <c r="H52" s="259"/>
      <c r="I52" s="259"/>
      <c r="J52" s="292"/>
      <c r="K52" s="267"/>
      <c r="L52" s="288"/>
      <c r="M52" s="267"/>
      <c r="N52" s="284"/>
      <c r="O52" s="107">
        <v>3</v>
      </c>
      <c r="P52" s="118"/>
      <c r="Q52" s="107"/>
      <c r="R52" s="107"/>
      <c r="S52" s="223" t="str">
        <f t="shared" si="5"/>
        <v/>
      </c>
      <c r="T52" s="107"/>
      <c r="U52" s="107"/>
      <c r="V52" s="201"/>
      <c r="W52" s="236" t="str">
        <f t="shared" si="6"/>
        <v/>
      </c>
      <c r="X52" s="228" t="str">
        <f>IFERROR(IF(AND(OR(Q51="Preventivo", Q51="Detectivo"),OR(Q52="Preventivo", Q52="Detectivo")),(X51-(+X51*S52)),IF(OR(Q52="Preventivo", Q52="Detectivo"),(X50-(+X50*S52)),IF(Q52="Correctivo",X51,""))),"")</f>
        <v/>
      </c>
      <c r="Y52" s="236" t="str">
        <f t="shared" si="7"/>
        <v/>
      </c>
      <c r="Z52" s="228" t="str">
        <f>IFERROR(IF(AND(Q51="Correctivo",Q52="Correctivo"),(Z51),IF(Q52="Correctivo",(Z50),IF(OR(Q52="Preventivo", Q52="Detectivo"),Z51,""))),"")</f>
        <v/>
      </c>
      <c r="AA52" s="236" t="str">
        <f t="shared" si="8"/>
        <v/>
      </c>
      <c r="AB52" s="272"/>
      <c r="AC52" s="278"/>
      <c r="AD52" s="150"/>
      <c r="AE52" s="180"/>
      <c r="AF52" s="180"/>
      <c r="AG52" s="188"/>
    </row>
    <row r="53" spans="2:33" ht="29.25" customHeight="1" x14ac:dyDescent="0.25">
      <c r="B53" s="296"/>
      <c r="C53" s="314"/>
      <c r="D53" s="259"/>
      <c r="E53" s="254"/>
      <c r="F53" s="186"/>
      <c r="G53" s="118"/>
      <c r="H53" s="259"/>
      <c r="I53" s="259"/>
      <c r="J53" s="292"/>
      <c r="K53" s="267"/>
      <c r="L53" s="288"/>
      <c r="M53" s="267"/>
      <c r="N53" s="284"/>
      <c r="O53" s="107">
        <v>4</v>
      </c>
      <c r="P53" s="118"/>
      <c r="Q53" s="107"/>
      <c r="R53" s="107"/>
      <c r="S53" s="223" t="str">
        <f t="shared" si="5"/>
        <v/>
      </c>
      <c r="T53" s="107"/>
      <c r="U53" s="107"/>
      <c r="V53" s="201"/>
      <c r="W53" s="236" t="str">
        <f t="shared" si="6"/>
        <v/>
      </c>
      <c r="X53" s="228" t="str">
        <f>IFERROR(IF(AND(OR(Q52="Preventivo", Q52="Detectivo"),OR(Q53="Preventivo", Q53="Detectivo")),(X52-(+X52*S53)),IF(OR(Q53="Preventivo", Q53="Detectivo"),(X51-(+X51*S53)),IF(Q53="Correctivo",X52,""))),"")</f>
        <v/>
      </c>
      <c r="Y53" s="236" t="str">
        <f t="shared" si="7"/>
        <v/>
      </c>
      <c r="Z53" s="228" t="str">
        <f t="shared" ref="Z53:Z56" si="13">IFERROR(IF(AND(Q52="Correctivo",Q53="Correctivo"),(Z52),IF(Q53="Correctivo",(Z51),IF(OR(Q53="Preventivo", Q53="Detectivo"),Z52,""))),"")</f>
        <v/>
      </c>
      <c r="AA53" s="236" t="str">
        <f t="shared" si="8"/>
        <v/>
      </c>
      <c r="AB53" s="272"/>
      <c r="AC53" s="278"/>
      <c r="AD53" s="150"/>
      <c r="AE53" s="180"/>
      <c r="AF53" s="180"/>
      <c r="AG53" s="188"/>
    </row>
    <row r="54" spans="2:33" ht="29.25" customHeight="1" x14ac:dyDescent="0.25">
      <c r="B54" s="296"/>
      <c r="C54" s="314"/>
      <c r="D54" s="259"/>
      <c r="E54" s="254"/>
      <c r="F54" s="206"/>
      <c r="G54" s="118"/>
      <c r="H54" s="259"/>
      <c r="I54" s="259"/>
      <c r="J54" s="292"/>
      <c r="K54" s="267"/>
      <c r="L54" s="288"/>
      <c r="M54" s="267"/>
      <c r="N54" s="284"/>
      <c r="O54" s="107">
        <v>5</v>
      </c>
      <c r="P54" s="118"/>
      <c r="Q54" s="107"/>
      <c r="R54" s="107"/>
      <c r="S54" s="223" t="str">
        <f t="shared" si="5"/>
        <v/>
      </c>
      <c r="T54" s="107"/>
      <c r="U54" s="107"/>
      <c r="V54" s="201"/>
      <c r="W54" s="236" t="str">
        <f t="shared" si="6"/>
        <v/>
      </c>
      <c r="X54" s="228" t="str">
        <f>IFERROR(IF(AND(OR(Q53="Preventivo", Q53="Detectivo"),OR(Q54="Preventivo", Q54="Detectivo")),(X53-(+X53*S54)),IF(OR(Q54="Preventivo", Q54="Detectivo"),(X52-(+X52*S54)),IF(Q54="Correctivo",X53,""))),"")</f>
        <v/>
      </c>
      <c r="Y54" s="236" t="str">
        <f t="shared" si="7"/>
        <v/>
      </c>
      <c r="Z54" s="228" t="str">
        <f t="shared" si="13"/>
        <v/>
      </c>
      <c r="AA54" s="236" t="str">
        <f t="shared" si="8"/>
        <v/>
      </c>
      <c r="AB54" s="272"/>
      <c r="AC54" s="278"/>
      <c r="AD54" s="150"/>
      <c r="AE54" s="180"/>
      <c r="AF54" s="180"/>
      <c r="AG54" s="188"/>
    </row>
    <row r="55" spans="2:33" ht="29.25" customHeight="1" x14ac:dyDescent="0.25">
      <c r="B55" s="297"/>
      <c r="C55" s="314"/>
      <c r="D55" s="259"/>
      <c r="E55" s="254"/>
      <c r="F55" s="206"/>
      <c r="G55" s="159"/>
      <c r="H55" s="259"/>
      <c r="I55" s="259"/>
      <c r="J55" s="293"/>
      <c r="K55" s="267"/>
      <c r="L55" s="289"/>
      <c r="M55" s="267"/>
      <c r="N55" s="285"/>
      <c r="O55" s="107">
        <v>6</v>
      </c>
      <c r="P55" s="118"/>
      <c r="Q55" s="107"/>
      <c r="R55" s="107"/>
      <c r="S55" s="223" t="str">
        <f t="shared" si="5"/>
        <v/>
      </c>
      <c r="T55" s="107"/>
      <c r="U55" s="107"/>
      <c r="V55" s="201"/>
      <c r="W55" s="236" t="str">
        <f t="shared" si="6"/>
        <v/>
      </c>
      <c r="X55" s="228" t="str">
        <f>IFERROR(IF(AND(OR(Q54="Preventivo", Q54="Detectivo"),OR(Q55="Preventivo", Q55="Detectivo")),(X54-(+X54*S55)),IF(OR(Q55="Preventivo", Q55="Detectivo"),(X53-(+X53*S55)),IF(Q55="Correctivo",X54,""))),"")</f>
        <v/>
      </c>
      <c r="Y55" s="236" t="str">
        <f t="shared" si="7"/>
        <v/>
      </c>
      <c r="Z55" s="228" t="str">
        <f t="shared" si="13"/>
        <v/>
      </c>
      <c r="AA55" s="236" t="str">
        <f t="shared" si="8"/>
        <v/>
      </c>
      <c r="AB55" s="272"/>
      <c r="AC55" s="279"/>
      <c r="AD55" s="152"/>
      <c r="AE55" s="181"/>
      <c r="AF55" s="181"/>
      <c r="AG55" s="189"/>
    </row>
    <row r="56" spans="2:33" ht="29.25" customHeight="1" thickBot="1" x14ac:dyDescent="0.3">
      <c r="B56" s="298"/>
      <c r="C56" s="315"/>
      <c r="D56" s="260"/>
      <c r="E56" s="255"/>
      <c r="F56" s="207"/>
      <c r="G56" s="119"/>
      <c r="H56" s="260"/>
      <c r="I56" s="260"/>
      <c r="J56" s="294"/>
      <c r="K56" s="268"/>
      <c r="L56" s="290"/>
      <c r="M56" s="268"/>
      <c r="N56" s="286"/>
      <c r="O56" s="177">
        <v>7</v>
      </c>
      <c r="P56" s="176"/>
      <c r="Q56" s="177"/>
      <c r="R56" s="177"/>
      <c r="S56" s="224" t="str">
        <f t="shared" si="5"/>
        <v/>
      </c>
      <c r="T56" s="177"/>
      <c r="U56" s="177"/>
      <c r="V56" s="178"/>
      <c r="W56" s="235" t="str">
        <f t="shared" si="6"/>
        <v/>
      </c>
      <c r="X56" s="230" t="str">
        <f>IFERROR(IF(AND(OR(Q55="Preventivo", Q55="Detectivo"),OR(Q56="Preventivo", Q56="Detectivo")),(X55-(+X55*S56)),IF(OR(Q56="Preventivo", Q56="Detectivo"),(X54-(+X54*S56)),IF(Q56="Correctivo",X55,""))),"")</f>
        <v/>
      </c>
      <c r="Y56" s="235" t="str">
        <f t="shared" si="7"/>
        <v/>
      </c>
      <c r="Z56" s="228" t="str">
        <f t="shared" si="13"/>
        <v/>
      </c>
      <c r="AA56" s="235" t="str">
        <f t="shared" si="8"/>
        <v/>
      </c>
      <c r="AB56" s="273"/>
      <c r="AC56" s="280"/>
      <c r="AD56" s="151"/>
      <c r="AE56" s="182"/>
      <c r="AF56" s="182"/>
      <c r="AG56" s="190"/>
    </row>
    <row r="57" spans="2:33" s="105" customFormat="1" ht="29.25" customHeight="1" x14ac:dyDescent="0.25">
      <c r="B57" s="295">
        <v>7</v>
      </c>
      <c r="C57" s="313"/>
      <c r="D57" s="258"/>
      <c r="E57" s="253"/>
      <c r="F57" s="205"/>
      <c r="G57" s="153"/>
      <c r="H57" s="258"/>
      <c r="I57" s="258"/>
      <c r="J57" s="291" t="str">
        <f>IF(I57&lt;=0,"",IF(I57&lt;=2,"Muy Baja",IF(I57&lt;=12,"Baja",IF(I57&lt;=365,"Media",IF(I57&lt;=5000,"Alta","Muy Alta")))))</f>
        <v/>
      </c>
      <c r="K57" s="266" t="str">
        <f>IF(J57="","",IF(J57="Muy Baja",0.2,IF(J57="Baja",0.4,IF(J57="Media",0.6,IF(J57="Alta",0.8,IF(J57="Muy Alta",1,))))))</f>
        <v/>
      </c>
      <c r="L57" s="287"/>
      <c r="M57" s="266" t="str">
        <f>IF(L57="","",IF(L57="Leve",0.2,IF(L57="Menor",0.4,IF(L57="Moderado",0.6,IF(L57="Mayor",0.8,IF(L57="Catastrófico",1,))))))</f>
        <v/>
      </c>
      <c r="N57" s="283" t="str">
        <f>IF(OR(AND(J57="Muy Baja",L57="Leve"),AND(J57="Muy Baja",L57="Menor"),AND(J57="Baja",L57="Leve")),"BAJA",IF(OR(AND(J57="Muy baja",L57="Moderado"),AND(J57="Baja",L57="Menor"),AND(J57="Baja",L57="Moderado"),AND(J57="Media",L57="Leve"),AND(J57="Media",L57="Menor"),AND(J57="Media",L57="Moderado"),AND(J57="Alta",L57="Leve"),AND(J57="Alta",L57="Menor")),"MODERADA",IF(OR(AND(J57="Muy Baja",L57="Mayor"),AND(J57="Baja",L57="Mayor"),AND(J57="Media",L57="Mayor"),AND(J57="Alta",L57="Moderado"),AND(J57="Alta",L57="Mayor"),AND(J57="Muy Alta",L57="Leve"),AND(J57="Muy Alta",L57="Menor"),AND(J57="Muy Alta",L57="Moderado"),AND(J57="Muy Alta",L57="Mayor")),"ALTA",IF(OR(AND(J57="Muy Baja",L57="Catastrófico"),AND(J57="Baja",L57="Catastrófico"),AND(J57="Media",L57="Catastrófico"),AND(J57="Alta",L57="Catastrófico"),AND(J57="Muy Alta",L57="Catastrófico")),"EXTREMA",""))))</f>
        <v/>
      </c>
      <c r="O57" s="156">
        <v>1</v>
      </c>
      <c r="P57" s="154"/>
      <c r="Q57" s="156"/>
      <c r="R57" s="156"/>
      <c r="S57" s="222" t="str">
        <f t="shared" si="5"/>
        <v/>
      </c>
      <c r="T57" s="156"/>
      <c r="U57" s="156"/>
      <c r="V57" s="106"/>
      <c r="W57" s="234" t="str">
        <f t="shared" si="6"/>
        <v/>
      </c>
      <c r="X57" s="226" t="str">
        <f>IFERROR(IF(OR(Q57="Preventivo", Q57="Detectivo"),(K57-(+K57*S57)),IF(Q57="Correctivo",K57,"")),"")</f>
        <v/>
      </c>
      <c r="Y57" s="234" t="str">
        <f t="shared" si="7"/>
        <v/>
      </c>
      <c r="Z57" s="226" t="str">
        <f>IFERROR(IF(Q57="Correctivo",(M57),IF(OR(Q57="Preventivo", Q57="Detectivo"),M57,"")),"")</f>
        <v/>
      </c>
      <c r="AA57" s="234" t="str">
        <f t="shared" si="8"/>
        <v/>
      </c>
      <c r="AB57" s="271" t="str">
        <f>IF(ISBLANK(R57), N57,LOOKUP(2,1/(AA57:AA63&lt;&gt;""),AA57:AA63))</f>
        <v/>
      </c>
      <c r="AC57" s="277"/>
      <c r="AD57" s="155"/>
      <c r="AE57" s="179"/>
      <c r="AF57" s="179"/>
      <c r="AG57" s="187"/>
    </row>
    <row r="58" spans="2:33" ht="29.25" customHeight="1" x14ac:dyDescent="0.25">
      <c r="B58" s="296"/>
      <c r="C58" s="314"/>
      <c r="D58" s="259"/>
      <c r="E58" s="254"/>
      <c r="F58" s="206"/>
      <c r="G58" s="204"/>
      <c r="H58" s="259"/>
      <c r="I58" s="259"/>
      <c r="J58" s="292"/>
      <c r="K58" s="267"/>
      <c r="L58" s="288"/>
      <c r="M58" s="267"/>
      <c r="N58" s="284"/>
      <c r="O58" s="107">
        <v>2</v>
      </c>
      <c r="P58" s="204"/>
      <c r="Q58" s="107"/>
      <c r="R58" s="107"/>
      <c r="S58" s="223" t="str">
        <f t="shared" si="5"/>
        <v/>
      </c>
      <c r="T58" s="107"/>
      <c r="U58" s="107"/>
      <c r="V58" s="201"/>
      <c r="W58" s="236" t="str">
        <f t="shared" si="6"/>
        <v/>
      </c>
      <c r="X58" s="228" t="str">
        <f>IFERROR(IF(AND(OR(Q57="Preventivo", Q57="Detectivo"),OR(Q58="Preventivo", Q58="Detectivo")),(X57-(+X57*S58)),IF(OR(Q58="Preventivo", Q58="Detectivo"),(K57-(+K57*S58)),IF(Q58="Correctivo",X57,""))),"")</f>
        <v/>
      </c>
      <c r="Y58" s="236" t="str">
        <f t="shared" si="7"/>
        <v/>
      </c>
      <c r="Z58" s="228" t="str">
        <f>IFERROR(IF(AND(Q57="Correctivo",Q58="Correctivo"),(Z57),IF(Q58="Correctivo",(M57),IF(OR(Q58="Preventivo", Q58="Detectivo"),Z57,""))),"")</f>
        <v/>
      </c>
      <c r="AA58" s="236" t="str">
        <f t="shared" si="8"/>
        <v/>
      </c>
      <c r="AB58" s="272"/>
      <c r="AC58" s="278"/>
      <c r="AD58" s="150"/>
      <c r="AE58" s="180"/>
      <c r="AF58" s="180"/>
      <c r="AG58" s="188"/>
    </row>
    <row r="59" spans="2:33" ht="29.25" customHeight="1" x14ac:dyDescent="0.25">
      <c r="B59" s="296"/>
      <c r="C59" s="314"/>
      <c r="D59" s="259"/>
      <c r="E59" s="254"/>
      <c r="F59" s="206"/>
      <c r="G59" s="118"/>
      <c r="H59" s="259"/>
      <c r="I59" s="259"/>
      <c r="J59" s="292"/>
      <c r="K59" s="267"/>
      <c r="L59" s="288"/>
      <c r="M59" s="267"/>
      <c r="N59" s="284"/>
      <c r="O59" s="107">
        <v>3</v>
      </c>
      <c r="P59" s="118"/>
      <c r="Q59" s="107"/>
      <c r="R59" s="107"/>
      <c r="S59" s="223" t="str">
        <f t="shared" si="5"/>
        <v/>
      </c>
      <c r="T59" s="107"/>
      <c r="U59" s="107"/>
      <c r="V59" s="201"/>
      <c r="W59" s="236" t="str">
        <f t="shared" si="6"/>
        <v/>
      </c>
      <c r="X59" s="228" t="str">
        <f>IFERROR(IF(AND(OR(Q58="Preventivo", Q58="Detectivo"),OR(Q59="Preventivo", Q59="Detectivo")),(X58-(+X58*S59)),IF(OR(Q59="Preventivo", Q59="Detectivo"),(X57-(+X57*S59)),IF(Q59="Correctivo",X58,""))),"")</f>
        <v/>
      </c>
      <c r="Y59" s="236" t="str">
        <f t="shared" si="7"/>
        <v/>
      </c>
      <c r="Z59" s="228" t="str">
        <f>IFERROR(IF(AND(Q58="Correctivo",Q59="Correctivo"),(Z58),IF(Q59="Correctivo",(Z57),IF(OR(Q59="Preventivo", Q59="Detectivo"),Z58,""))),"")</f>
        <v/>
      </c>
      <c r="AA59" s="236" t="str">
        <f t="shared" si="8"/>
        <v/>
      </c>
      <c r="AB59" s="272"/>
      <c r="AC59" s="278"/>
      <c r="AD59" s="150"/>
      <c r="AE59" s="180"/>
      <c r="AF59" s="180"/>
      <c r="AG59" s="188"/>
    </row>
    <row r="60" spans="2:33" ht="29.25" customHeight="1" x14ac:dyDescent="0.25">
      <c r="B60" s="296"/>
      <c r="C60" s="314"/>
      <c r="D60" s="259"/>
      <c r="E60" s="254"/>
      <c r="F60" s="186"/>
      <c r="G60" s="118"/>
      <c r="H60" s="259"/>
      <c r="I60" s="259"/>
      <c r="J60" s="292"/>
      <c r="K60" s="267"/>
      <c r="L60" s="288"/>
      <c r="M60" s="267"/>
      <c r="N60" s="284"/>
      <c r="O60" s="107">
        <v>4</v>
      </c>
      <c r="P60" s="118"/>
      <c r="Q60" s="107"/>
      <c r="R60" s="107"/>
      <c r="S60" s="223" t="str">
        <f t="shared" si="5"/>
        <v/>
      </c>
      <c r="T60" s="107"/>
      <c r="U60" s="107"/>
      <c r="V60" s="201"/>
      <c r="W60" s="236" t="str">
        <f t="shared" si="6"/>
        <v/>
      </c>
      <c r="X60" s="228" t="str">
        <f>IFERROR(IF(AND(OR(Q59="Preventivo", Q59="Detectivo"),OR(Q60="Preventivo", Q60="Detectivo")),(X59-(+X59*S60)),IF(OR(Q60="Preventivo", Q60="Detectivo"),(X58-(+X58*S60)),IF(Q60="Correctivo",X59,""))),"")</f>
        <v/>
      </c>
      <c r="Y60" s="236" t="str">
        <f t="shared" si="7"/>
        <v/>
      </c>
      <c r="Z60" s="228" t="str">
        <f t="shared" ref="Z60:Z63" si="14">IFERROR(IF(AND(Q59="Correctivo",Q60="Correctivo"),(Z59),IF(Q60="Correctivo",(Z58),IF(OR(Q60="Preventivo", Q60="Detectivo"),Z59,""))),"")</f>
        <v/>
      </c>
      <c r="AA60" s="236" t="str">
        <f t="shared" si="8"/>
        <v/>
      </c>
      <c r="AB60" s="272"/>
      <c r="AC60" s="278"/>
      <c r="AD60" s="150"/>
      <c r="AE60" s="180"/>
      <c r="AF60" s="180"/>
      <c r="AG60" s="188"/>
    </row>
    <row r="61" spans="2:33" ht="29.25" customHeight="1" x14ac:dyDescent="0.25">
      <c r="B61" s="296"/>
      <c r="C61" s="314"/>
      <c r="D61" s="259"/>
      <c r="E61" s="254"/>
      <c r="F61" s="206"/>
      <c r="G61" s="118"/>
      <c r="H61" s="259"/>
      <c r="I61" s="259"/>
      <c r="J61" s="292"/>
      <c r="K61" s="267"/>
      <c r="L61" s="288"/>
      <c r="M61" s="267"/>
      <c r="N61" s="284"/>
      <c r="O61" s="107">
        <v>5</v>
      </c>
      <c r="P61" s="118"/>
      <c r="Q61" s="107"/>
      <c r="R61" s="107"/>
      <c r="S61" s="223" t="str">
        <f t="shared" si="5"/>
        <v/>
      </c>
      <c r="T61" s="107"/>
      <c r="U61" s="107"/>
      <c r="V61" s="201"/>
      <c r="W61" s="236" t="str">
        <f t="shared" si="6"/>
        <v/>
      </c>
      <c r="X61" s="228" t="str">
        <f>IFERROR(IF(AND(OR(Q60="Preventivo", Q60="Detectivo"),OR(Q61="Preventivo", Q61="Detectivo")),(X60-(+X60*S61)),IF(OR(Q61="Preventivo", Q61="Detectivo"),(X59-(+X59*S61)),IF(Q61="Correctivo",X60,""))),"")</f>
        <v/>
      </c>
      <c r="Y61" s="236" t="str">
        <f t="shared" si="7"/>
        <v/>
      </c>
      <c r="Z61" s="228" t="str">
        <f t="shared" si="14"/>
        <v/>
      </c>
      <c r="AA61" s="236" t="str">
        <f t="shared" si="8"/>
        <v/>
      </c>
      <c r="AB61" s="272"/>
      <c r="AC61" s="278"/>
      <c r="AD61" s="150"/>
      <c r="AE61" s="180"/>
      <c r="AF61" s="180"/>
      <c r="AG61" s="188"/>
    </row>
    <row r="62" spans="2:33" ht="29.25" customHeight="1" x14ac:dyDescent="0.25">
      <c r="B62" s="297"/>
      <c r="C62" s="314"/>
      <c r="D62" s="259"/>
      <c r="E62" s="254"/>
      <c r="F62" s="206"/>
      <c r="G62" s="159"/>
      <c r="H62" s="259"/>
      <c r="I62" s="259"/>
      <c r="J62" s="293"/>
      <c r="K62" s="267"/>
      <c r="L62" s="289"/>
      <c r="M62" s="267"/>
      <c r="N62" s="285"/>
      <c r="O62" s="107">
        <v>6</v>
      </c>
      <c r="P62" s="118"/>
      <c r="Q62" s="107"/>
      <c r="R62" s="107"/>
      <c r="S62" s="223" t="str">
        <f t="shared" si="5"/>
        <v/>
      </c>
      <c r="T62" s="107"/>
      <c r="U62" s="107"/>
      <c r="V62" s="201"/>
      <c r="W62" s="236" t="str">
        <f t="shared" si="6"/>
        <v/>
      </c>
      <c r="X62" s="228" t="str">
        <f>IFERROR(IF(AND(OR(Q61="Preventivo", Q61="Detectivo"),OR(Q62="Preventivo", Q62="Detectivo")),(X61-(+X61*S62)),IF(OR(Q62="Preventivo", Q62="Detectivo"),(X60-(+X60*S62)),IF(Q62="Correctivo",X61,""))),"")</f>
        <v/>
      </c>
      <c r="Y62" s="236" t="str">
        <f t="shared" si="7"/>
        <v/>
      </c>
      <c r="Z62" s="228" t="str">
        <f t="shared" si="14"/>
        <v/>
      </c>
      <c r="AA62" s="236" t="str">
        <f t="shared" si="8"/>
        <v/>
      </c>
      <c r="AB62" s="272"/>
      <c r="AC62" s="279"/>
      <c r="AD62" s="152"/>
      <c r="AE62" s="181"/>
      <c r="AF62" s="181"/>
      <c r="AG62" s="189"/>
    </row>
    <row r="63" spans="2:33" ht="29.25" customHeight="1" thickBot="1" x14ac:dyDescent="0.3">
      <c r="B63" s="298"/>
      <c r="C63" s="315"/>
      <c r="D63" s="260"/>
      <c r="E63" s="255"/>
      <c r="F63" s="207"/>
      <c r="G63" s="119"/>
      <c r="H63" s="260"/>
      <c r="I63" s="260"/>
      <c r="J63" s="294"/>
      <c r="K63" s="268"/>
      <c r="L63" s="290"/>
      <c r="M63" s="268"/>
      <c r="N63" s="286"/>
      <c r="O63" s="177">
        <v>7</v>
      </c>
      <c r="P63" s="176"/>
      <c r="Q63" s="177"/>
      <c r="R63" s="177"/>
      <c r="S63" s="224" t="str">
        <f t="shared" si="5"/>
        <v/>
      </c>
      <c r="T63" s="177"/>
      <c r="U63" s="177"/>
      <c r="V63" s="178"/>
      <c r="W63" s="235" t="str">
        <f t="shared" si="6"/>
        <v/>
      </c>
      <c r="X63" s="230" t="str">
        <f>IFERROR(IF(AND(OR(Q62="Preventivo", Q62="Detectivo"),OR(Q63="Preventivo", Q63="Detectivo")),(X62-(+X62*S63)),IF(OR(Q63="Preventivo", Q63="Detectivo"),(X61-(+X61*S63)),IF(Q63="Correctivo",X62,""))),"")</f>
        <v/>
      </c>
      <c r="Y63" s="235" t="str">
        <f t="shared" si="7"/>
        <v/>
      </c>
      <c r="Z63" s="553" t="str">
        <f t="shared" si="14"/>
        <v/>
      </c>
      <c r="AA63" s="235" t="str">
        <f t="shared" si="8"/>
        <v/>
      </c>
      <c r="AB63" s="273"/>
      <c r="AC63" s="280"/>
      <c r="AD63" s="151"/>
      <c r="AE63" s="182"/>
      <c r="AF63" s="182"/>
      <c r="AG63" s="190"/>
    </row>
    <row r="64" spans="2:33" ht="17.25" customHeight="1" thickBot="1" x14ac:dyDescent="0.3"/>
    <row r="65" spans="2:6" ht="15.75" thickBot="1" x14ac:dyDescent="0.3">
      <c r="B65" s="325" t="s">
        <v>563</v>
      </c>
      <c r="C65" s="326"/>
      <c r="D65" s="327" t="s">
        <v>564</v>
      </c>
      <c r="E65" s="326"/>
      <c r="F65" s="240" t="s">
        <v>759</v>
      </c>
    </row>
    <row r="66" spans="2:6" ht="82.5" customHeight="1" thickBot="1" x14ac:dyDescent="0.3">
      <c r="B66" s="328" t="s">
        <v>763</v>
      </c>
      <c r="C66" s="329"/>
      <c r="D66" s="330" t="s">
        <v>764</v>
      </c>
      <c r="E66" s="329"/>
      <c r="F66" s="239" t="s">
        <v>761</v>
      </c>
    </row>
    <row r="67" spans="2:6" x14ac:dyDescent="0.25">
      <c r="C67" s="108"/>
      <c r="E67" s="108"/>
      <c r="F67" s="108"/>
    </row>
    <row r="68" spans="2:6" x14ac:dyDescent="0.25">
      <c r="C68" s="108"/>
      <c r="E68" s="108"/>
      <c r="F68" s="108"/>
    </row>
    <row r="69" spans="2:6" x14ac:dyDescent="0.25">
      <c r="C69" s="108"/>
      <c r="E69" s="108"/>
      <c r="F69" s="108"/>
    </row>
    <row r="70" spans="2:6" x14ac:dyDescent="0.25">
      <c r="C70" s="108"/>
      <c r="E70" s="108"/>
      <c r="F70" s="108"/>
    </row>
  </sheetData>
  <sheetProtection algorithmName="SHA-512" hashValue="A57nqjspbfg8vOW2oIe+EYxePer7euXzfYZCOplD26Rg3nXgS0saHfuFlf9pAW4+jDnVgWBOjcJpkhnHK6MTPQ==" saltValue="95Sn3VV9pOkO/mDWmdlrQw==" spinCount="100000" sheet="1" objects="1" scenarios="1" formatCells="0" formatColumns="0" formatRows="0" insertRows="0"/>
  <dataConsolidate/>
  <mergeCells count="137">
    <mergeCell ref="B2:C4"/>
    <mergeCell ref="D2:E2"/>
    <mergeCell ref="D3:E3"/>
    <mergeCell ref="D4:E4"/>
    <mergeCell ref="B8:C8"/>
    <mergeCell ref="D8:F8"/>
    <mergeCell ref="B9:C9"/>
    <mergeCell ref="D9:F9"/>
    <mergeCell ref="AC57:AC63"/>
    <mergeCell ref="J57:J63"/>
    <mergeCell ref="K57:K63"/>
    <mergeCell ref="L57:L63"/>
    <mergeCell ref="M57:M63"/>
    <mergeCell ref="N57:N63"/>
    <mergeCell ref="AB57:AB63"/>
    <mergeCell ref="B57:B63"/>
    <mergeCell ref="D57:D63"/>
    <mergeCell ref="E57:E63"/>
    <mergeCell ref="H57:H63"/>
    <mergeCell ref="I57:I63"/>
    <mergeCell ref="C57:C63"/>
    <mergeCell ref="L43:L49"/>
    <mergeCell ref="M43:M49"/>
    <mergeCell ref="N43:N49"/>
    <mergeCell ref="AB43:AB49"/>
    <mergeCell ref="AC43:AC49"/>
    <mergeCell ref="B50:B56"/>
    <mergeCell ref="D50:D56"/>
    <mergeCell ref="E50:E56"/>
    <mergeCell ref="N50:N56"/>
    <mergeCell ref="AB50:AB56"/>
    <mergeCell ref="AC50:AC56"/>
    <mergeCell ref="K50:K56"/>
    <mergeCell ref="L50:L56"/>
    <mergeCell ref="M50:M56"/>
    <mergeCell ref="B43:B49"/>
    <mergeCell ref="D43:D49"/>
    <mergeCell ref="E43:E49"/>
    <mergeCell ref="H43:H49"/>
    <mergeCell ref="I43:I49"/>
    <mergeCell ref="J43:J49"/>
    <mergeCell ref="K43:K49"/>
    <mergeCell ref="C43:C49"/>
    <mergeCell ref="C50:C56"/>
    <mergeCell ref="N29:N35"/>
    <mergeCell ref="AB29:AB35"/>
    <mergeCell ref="AC29:AC35"/>
    <mergeCell ref="B36:B42"/>
    <mergeCell ref="D36:D42"/>
    <mergeCell ref="E36:E42"/>
    <mergeCell ref="H36:H42"/>
    <mergeCell ref="I36:I42"/>
    <mergeCell ref="H29:H35"/>
    <mergeCell ref="I29:I35"/>
    <mergeCell ref="J29:J35"/>
    <mergeCell ref="K29:K35"/>
    <mergeCell ref="L29:L35"/>
    <mergeCell ref="M29:M35"/>
    <mergeCell ref="AC36:AC42"/>
    <mergeCell ref="L36:L42"/>
    <mergeCell ref="M36:M42"/>
    <mergeCell ref="N36:N42"/>
    <mergeCell ref="AB36:AB42"/>
    <mergeCell ref="C29:C35"/>
    <mergeCell ref="C36:C42"/>
    <mergeCell ref="P13:P14"/>
    <mergeCell ref="Q13:S13"/>
    <mergeCell ref="T13:V13"/>
    <mergeCell ref="W13:W14"/>
    <mergeCell ref="X13:X14"/>
    <mergeCell ref="AC15:AC21"/>
    <mergeCell ref="B22:B28"/>
    <mergeCell ref="D22:D28"/>
    <mergeCell ref="E22:E28"/>
    <mergeCell ref="H22:H28"/>
    <mergeCell ref="I22:I28"/>
    <mergeCell ref="J22:J28"/>
    <mergeCell ref="K22:K28"/>
    <mergeCell ref="J15:J21"/>
    <mergeCell ref="K15:K21"/>
    <mergeCell ref="L15:L21"/>
    <mergeCell ref="M15:M21"/>
    <mergeCell ref="N15:N21"/>
    <mergeCell ref="AB15:AB21"/>
    <mergeCell ref="L22:L28"/>
    <mergeCell ref="M22:M28"/>
    <mergeCell ref="N22:N28"/>
    <mergeCell ref="AB22:AB28"/>
    <mergeCell ref="AC22:AC28"/>
    <mergeCell ref="L13:L14"/>
    <mergeCell ref="M13:M14"/>
    <mergeCell ref="N13:N14"/>
    <mergeCell ref="P12:AC12"/>
    <mergeCell ref="AD12:AG12"/>
    <mergeCell ref="B13:B14"/>
    <mergeCell ref="D13:D14"/>
    <mergeCell ref="E13:E14"/>
    <mergeCell ref="F13:F14"/>
    <mergeCell ref="G13:G14"/>
    <mergeCell ref="H13:H14"/>
    <mergeCell ref="AE13:AE14"/>
    <mergeCell ref="AF13:AF14"/>
    <mergeCell ref="AG13:AG14"/>
    <mergeCell ref="AB13:AB14"/>
    <mergeCell ref="AC13:AC14"/>
    <mergeCell ref="AD13:AD14"/>
    <mergeCell ref="C13:C14"/>
    <mergeCell ref="B12:H12"/>
    <mergeCell ref="I12:N12"/>
    <mergeCell ref="Y13:Y14"/>
    <mergeCell ref="Z13:Z14"/>
    <mergeCell ref="AA13:AA14"/>
    <mergeCell ref="O13:O14"/>
    <mergeCell ref="G2:G4"/>
    <mergeCell ref="B6:F6"/>
    <mergeCell ref="B65:C65"/>
    <mergeCell ref="D65:E65"/>
    <mergeCell ref="B66:C66"/>
    <mergeCell ref="D66:E66"/>
    <mergeCell ref="I13:I14"/>
    <mergeCell ref="J13:J14"/>
    <mergeCell ref="K13:K14"/>
    <mergeCell ref="B15:B21"/>
    <mergeCell ref="D15:D21"/>
    <mergeCell ref="E15:E21"/>
    <mergeCell ref="H15:H21"/>
    <mergeCell ref="I15:I21"/>
    <mergeCell ref="J36:J42"/>
    <mergeCell ref="K36:K42"/>
    <mergeCell ref="B29:B35"/>
    <mergeCell ref="D29:D35"/>
    <mergeCell ref="E29:E35"/>
    <mergeCell ref="H50:H56"/>
    <mergeCell ref="I50:I56"/>
    <mergeCell ref="J50:J56"/>
    <mergeCell ref="C15:C21"/>
    <mergeCell ref="C22:C28"/>
  </mergeCells>
  <conditionalFormatting sqref="N13 N64:O1048576 AA64:AB1048576 N10:O11">
    <cfRule type="beginsWith" dxfId="809" priority="173" operator="beginsWith" text="B">
      <formula>LEFT(N10,LEN("B"))="B"</formula>
    </cfRule>
    <cfRule type="beginsWith" dxfId="808" priority="174" operator="beginsWith" text="M">
      <formula>LEFT(N10,LEN("M"))="M"</formula>
    </cfRule>
    <cfRule type="beginsWith" dxfId="807" priority="175" operator="beginsWith" text="A">
      <formula>LEFT(N10,LEN("A"))="A"</formula>
    </cfRule>
    <cfRule type="beginsWith" dxfId="806" priority="176" operator="beginsWith" text="C">
      <formula>LEFT(N10,LEN("C"))="C"</formula>
    </cfRule>
  </conditionalFormatting>
  <conditionalFormatting sqref="AA10:AB11">
    <cfRule type="beginsWith" dxfId="805" priority="169" operator="beginsWith" text="B">
      <formula>LEFT(AA10,LEN("B"))="B"</formula>
    </cfRule>
    <cfRule type="beginsWith" dxfId="804" priority="170" operator="beginsWith" text="M">
      <formula>LEFT(AA10,LEN("M"))="M"</formula>
    </cfRule>
    <cfRule type="beginsWith" dxfId="803" priority="171" operator="beginsWith" text="A">
      <formula>LEFT(AA10,LEN("A"))="A"</formula>
    </cfRule>
    <cfRule type="beginsWith" dxfId="802" priority="172" operator="beginsWith" text="C">
      <formula>LEFT(AA10,LEN("C"))="C"</formula>
    </cfRule>
  </conditionalFormatting>
  <conditionalFormatting sqref="O15:O20">
    <cfRule type="expression" dxfId="801" priority="165">
      <formula>$N$15="ALTO"</formula>
    </cfRule>
    <cfRule type="expression" dxfId="800" priority="166">
      <formula>$N$15="MODERADO"</formula>
    </cfRule>
    <cfRule type="expression" dxfId="799" priority="167">
      <formula>$N$15="BAJO "</formula>
    </cfRule>
    <cfRule type="expression" dxfId="798" priority="168">
      <formula>$N$15="EXTREMO"</formula>
    </cfRule>
  </conditionalFormatting>
  <conditionalFormatting sqref="AA13">
    <cfRule type="beginsWith" dxfId="797" priority="161" operator="beginsWith" text="B">
      <formula>LEFT(AA13,LEN("B"))="B"</formula>
    </cfRule>
    <cfRule type="beginsWith" dxfId="796" priority="162" operator="beginsWith" text="M">
      <formula>LEFT(AA13,LEN("M"))="M"</formula>
    </cfRule>
    <cfRule type="beginsWith" dxfId="795" priority="163" operator="beginsWith" text="A">
      <formula>LEFT(AA13,LEN("A"))="A"</formula>
    </cfRule>
    <cfRule type="beginsWith" dxfId="794" priority="164" operator="beginsWith" text="C">
      <formula>LEFT(AA13,LEN("C"))="C"</formula>
    </cfRule>
  </conditionalFormatting>
  <conditionalFormatting sqref="O13">
    <cfRule type="beginsWith" dxfId="793" priority="149" operator="beginsWith" text="B">
      <formula>LEFT(O13,LEN("B"))="B"</formula>
    </cfRule>
    <cfRule type="beginsWith" dxfId="792" priority="150" operator="beginsWith" text="M">
      <formula>LEFT(O13,LEN("M"))="M"</formula>
    </cfRule>
    <cfRule type="beginsWith" dxfId="791" priority="151" operator="beginsWith" text="A">
      <formula>LEFT(O13,LEN("A"))="A"</formula>
    </cfRule>
    <cfRule type="beginsWith" dxfId="790" priority="152" operator="beginsWith" text="C">
      <formula>LEFT(O13,LEN("C"))="C"</formula>
    </cfRule>
  </conditionalFormatting>
  <conditionalFormatting sqref="AB13">
    <cfRule type="beginsWith" dxfId="785" priority="145" operator="beginsWith" text="B">
      <formula>LEFT(AB13,LEN("B"))="B"</formula>
    </cfRule>
    <cfRule type="beginsWith" dxfId="784" priority="146" operator="beginsWith" text="M">
      <formula>LEFT(AB13,LEN("M"))="M"</formula>
    </cfRule>
    <cfRule type="beginsWith" dxfId="783" priority="147" operator="beginsWith" text="A">
      <formula>LEFT(AB13,LEN("A"))="A"</formula>
    </cfRule>
    <cfRule type="beginsWith" dxfId="782" priority="148" operator="beginsWith" text="C">
      <formula>LEFT(AB13,LEN("C"))="C"</formula>
    </cfRule>
  </conditionalFormatting>
  <conditionalFormatting sqref="O21">
    <cfRule type="expression" dxfId="781" priority="141">
      <formula>$N$15="ALTO"</formula>
    </cfRule>
    <cfRule type="expression" dxfId="780" priority="142">
      <formula>$N$15="MODERADO"</formula>
    </cfRule>
    <cfRule type="expression" dxfId="779" priority="143">
      <formula>$N$15="BAJO "</formula>
    </cfRule>
    <cfRule type="expression" dxfId="778" priority="144">
      <formula>$N$15="EXTREMO"</formula>
    </cfRule>
  </conditionalFormatting>
  <conditionalFormatting sqref="N15:N21 AB15:AB21">
    <cfRule type="containsText" dxfId="733" priority="89" operator="containsText" text="EXTREMA">
      <formula>NOT(ISERROR(SEARCH("EXTREMA",N15)))</formula>
    </cfRule>
    <cfRule type="containsText" dxfId="732" priority="90" operator="containsText" text="ALTA">
      <formula>NOT(ISERROR(SEARCH("ALTA",N15)))</formula>
    </cfRule>
    <cfRule type="containsText" dxfId="731" priority="91" operator="containsText" text="MODERADA">
      <formula>NOT(ISERROR(SEARCH("MODERADA",N15)))</formula>
    </cfRule>
    <cfRule type="containsText" dxfId="730" priority="92" operator="containsText" text="BAJA">
      <formula>NOT(ISERROR(SEARCH("BAJA",N15)))</formula>
    </cfRule>
  </conditionalFormatting>
  <conditionalFormatting sqref="N1:O5 N7:O9">
    <cfRule type="beginsWith" dxfId="729" priority="85" operator="beginsWith" text="B">
      <formula>LEFT(N1,LEN("B"))="B"</formula>
    </cfRule>
    <cfRule type="beginsWith" dxfId="728" priority="86" operator="beginsWith" text="M">
      <formula>LEFT(N1,LEN("M"))="M"</formula>
    </cfRule>
    <cfRule type="beginsWith" dxfId="727" priority="87" operator="beginsWith" text="A">
      <formula>LEFT(N1,LEN("A"))="A"</formula>
    </cfRule>
    <cfRule type="beginsWith" dxfId="726" priority="88" operator="beginsWith" text="C">
      <formula>LEFT(N1,LEN("C"))="C"</formula>
    </cfRule>
  </conditionalFormatting>
  <conditionalFormatting sqref="AA1:AB5 AA7:AB9">
    <cfRule type="beginsWith" dxfId="725" priority="81" operator="beginsWith" text="B">
      <formula>LEFT(AA1,LEN("B"))="B"</formula>
    </cfRule>
    <cfRule type="beginsWith" dxfId="724" priority="82" operator="beginsWith" text="M">
      <formula>LEFT(AA1,LEN("M"))="M"</formula>
    </cfRule>
    <cfRule type="beginsWith" dxfId="723" priority="83" operator="beginsWith" text="A">
      <formula>LEFT(AA1,LEN("A"))="A"</formula>
    </cfRule>
    <cfRule type="beginsWith" dxfId="722" priority="84" operator="beginsWith" text="C">
      <formula>LEFT(AA1,LEN("C"))="C"</formula>
    </cfRule>
  </conditionalFormatting>
  <conditionalFormatting sqref="N6:O6">
    <cfRule type="beginsWith" dxfId="721" priority="77" operator="beginsWith" text="B">
      <formula>LEFT(N6,LEN("B"))="B"</formula>
    </cfRule>
    <cfRule type="beginsWith" dxfId="720" priority="78" operator="beginsWith" text="M">
      <formula>LEFT(N6,LEN("M"))="M"</formula>
    </cfRule>
    <cfRule type="beginsWith" dxfId="719" priority="79" operator="beginsWith" text="A">
      <formula>LEFT(N6,LEN("A"))="A"</formula>
    </cfRule>
    <cfRule type="beginsWith" dxfId="718" priority="80" operator="beginsWith" text="C">
      <formula>LEFT(N6,LEN("C"))="C"</formula>
    </cfRule>
  </conditionalFormatting>
  <conditionalFormatting sqref="AA6:AB6">
    <cfRule type="beginsWith" dxfId="717" priority="73" operator="beginsWith" text="B">
      <formula>LEFT(AA6,LEN("B"))="B"</formula>
    </cfRule>
    <cfRule type="beginsWith" dxfId="716" priority="74" operator="beginsWith" text="M">
      <formula>LEFT(AA6,LEN("M"))="M"</formula>
    </cfRule>
    <cfRule type="beginsWith" dxfId="715" priority="75" operator="beginsWith" text="A">
      <formula>LEFT(AA6,LEN("A"))="A"</formula>
    </cfRule>
    <cfRule type="beginsWith" dxfId="714" priority="76" operator="beginsWith" text="C">
      <formula>LEFT(AA6,LEN("C"))="C"</formula>
    </cfRule>
  </conditionalFormatting>
  <conditionalFormatting sqref="O22:O27">
    <cfRule type="expression" dxfId="71" priority="69">
      <formula>$N$15="ALTO"</formula>
    </cfRule>
    <cfRule type="expression" dxfId="70" priority="70">
      <formula>$N$15="MODERADO"</formula>
    </cfRule>
    <cfRule type="expression" dxfId="69" priority="71">
      <formula>$N$15="BAJO "</formula>
    </cfRule>
    <cfRule type="expression" dxfId="68" priority="72">
      <formula>$N$15="EXTREMO"</formula>
    </cfRule>
  </conditionalFormatting>
  <conditionalFormatting sqref="O28">
    <cfRule type="expression" dxfId="67" priority="65">
      <formula>$N$15="ALTO"</formula>
    </cfRule>
    <cfRule type="expression" dxfId="66" priority="66">
      <formula>$N$15="MODERADO"</formula>
    </cfRule>
    <cfRule type="expression" dxfId="65" priority="67">
      <formula>$N$15="BAJO "</formula>
    </cfRule>
    <cfRule type="expression" dxfId="64" priority="68">
      <formula>$N$15="EXTREMO"</formula>
    </cfRule>
  </conditionalFormatting>
  <conditionalFormatting sqref="N22:N28 AB22:AB28">
    <cfRule type="containsText" dxfId="63" priority="61" operator="containsText" text="EXTREMA">
      <formula>NOT(ISERROR(SEARCH("EXTREMA",N22)))</formula>
    </cfRule>
    <cfRule type="containsText" dxfId="62" priority="62" operator="containsText" text="ALTA">
      <formula>NOT(ISERROR(SEARCH("ALTA",N22)))</formula>
    </cfRule>
    <cfRule type="containsText" dxfId="61" priority="63" operator="containsText" text="MODERADA">
      <formula>NOT(ISERROR(SEARCH("MODERADA",N22)))</formula>
    </cfRule>
    <cfRule type="containsText" dxfId="60" priority="64" operator="containsText" text="BAJA">
      <formula>NOT(ISERROR(SEARCH("BAJA",N22)))</formula>
    </cfRule>
  </conditionalFormatting>
  <conditionalFormatting sqref="O29:O34">
    <cfRule type="expression" dxfId="59" priority="57">
      <formula>$N$15="ALTO"</formula>
    </cfRule>
    <cfRule type="expression" dxfId="58" priority="58">
      <formula>$N$15="MODERADO"</formula>
    </cfRule>
    <cfRule type="expression" dxfId="57" priority="59">
      <formula>$N$15="BAJO "</formula>
    </cfRule>
    <cfRule type="expression" dxfId="56" priority="60">
      <formula>$N$15="EXTREMO"</formula>
    </cfRule>
  </conditionalFormatting>
  <conditionalFormatting sqref="O35">
    <cfRule type="expression" dxfId="55" priority="53">
      <formula>$N$15="ALTO"</formula>
    </cfRule>
    <cfRule type="expression" dxfId="54" priority="54">
      <formula>$N$15="MODERADO"</formula>
    </cfRule>
    <cfRule type="expression" dxfId="53" priority="55">
      <formula>$N$15="BAJO "</formula>
    </cfRule>
    <cfRule type="expression" dxfId="52" priority="56">
      <formula>$N$15="EXTREMO"</formula>
    </cfRule>
  </conditionalFormatting>
  <conditionalFormatting sqref="N29:N35 AB29:AB35">
    <cfRule type="containsText" dxfId="51" priority="49" operator="containsText" text="EXTREMA">
      <formula>NOT(ISERROR(SEARCH("EXTREMA",N29)))</formula>
    </cfRule>
    <cfRule type="containsText" dxfId="50" priority="50" operator="containsText" text="ALTA">
      <formula>NOT(ISERROR(SEARCH("ALTA",N29)))</formula>
    </cfRule>
    <cfRule type="containsText" dxfId="49" priority="51" operator="containsText" text="MODERADA">
      <formula>NOT(ISERROR(SEARCH("MODERADA",N29)))</formula>
    </cfRule>
    <cfRule type="containsText" dxfId="48" priority="52" operator="containsText" text="BAJA">
      <formula>NOT(ISERROR(SEARCH("BAJA",N29)))</formula>
    </cfRule>
  </conditionalFormatting>
  <conditionalFormatting sqref="O36:O41">
    <cfRule type="expression" dxfId="47" priority="45">
      <formula>$N$15="ALTO"</formula>
    </cfRule>
    <cfRule type="expression" dxfId="46" priority="46">
      <formula>$N$15="MODERADO"</formula>
    </cfRule>
    <cfRule type="expression" dxfId="45" priority="47">
      <formula>$N$15="BAJO "</formula>
    </cfRule>
    <cfRule type="expression" dxfId="44" priority="48">
      <formula>$N$15="EXTREMO"</formula>
    </cfRule>
  </conditionalFormatting>
  <conditionalFormatting sqref="O42">
    <cfRule type="expression" dxfId="43" priority="41">
      <formula>$N$15="ALTO"</formula>
    </cfRule>
    <cfRule type="expression" dxfId="42" priority="42">
      <formula>$N$15="MODERADO"</formula>
    </cfRule>
    <cfRule type="expression" dxfId="41" priority="43">
      <formula>$N$15="BAJO "</formula>
    </cfRule>
    <cfRule type="expression" dxfId="40" priority="44">
      <formula>$N$15="EXTREMO"</formula>
    </cfRule>
  </conditionalFormatting>
  <conditionalFormatting sqref="N36:N42 AB36:AB42">
    <cfRule type="containsText" dxfId="39" priority="37" operator="containsText" text="EXTREMA">
      <formula>NOT(ISERROR(SEARCH("EXTREMA",N36)))</formula>
    </cfRule>
    <cfRule type="containsText" dxfId="38" priority="38" operator="containsText" text="ALTA">
      <formula>NOT(ISERROR(SEARCH("ALTA",N36)))</formula>
    </cfRule>
    <cfRule type="containsText" dxfId="37" priority="39" operator="containsText" text="MODERADA">
      <formula>NOT(ISERROR(SEARCH("MODERADA",N36)))</formula>
    </cfRule>
    <cfRule type="containsText" dxfId="36" priority="40" operator="containsText" text="BAJA">
      <formula>NOT(ISERROR(SEARCH("BAJA",N36)))</formula>
    </cfRule>
  </conditionalFormatting>
  <conditionalFormatting sqref="O43:O48">
    <cfRule type="expression" dxfId="35" priority="33">
      <formula>$N$15="ALTO"</formula>
    </cfRule>
    <cfRule type="expression" dxfId="34" priority="34">
      <formula>$N$15="MODERADO"</formula>
    </cfRule>
    <cfRule type="expression" dxfId="33" priority="35">
      <formula>$N$15="BAJO "</formula>
    </cfRule>
    <cfRule type="expression" dxfId="32" priority="36">
      <formula>$N$15="EXTREMO"</formula>
    </cfRule>
  </conditionalFormatting>
  <conditionalFormatting sqref="O49">
    <cfRule type="expression" dxfId="31" priority="29">
      <formula>$N$15="ALTO"</formula>
    </cfRule>
    <cfRule type="expression" dxfId="30" priority="30">
      <formula>$N$15="MODERADO"</formula>
    </cfRule>
    <cfRule type="expression" dxfId="29" priority="31">
      <formula>$N$15="BAJO "</formula>
    </cfRule>
    <cfRule type="expression" dxfId="28" priority="32">
      <formula>$N$15="EXTREMO"</formula>
    </cfRule>
  </conditionalFormatting>
  <conditionalFormatting sqref="N43:N49 AB43:AB49">
    <cfRule type="containsText" dxfId="27" priority="25" operator="containsText" text="EXTREMA">
      <formula>NOT(ISERROR(SEARCH("EXTREMA",N43)))</formula>
    </cfRule>
    <cfRule type="containsText" dxfId="26" priority="26" operator="containsText" text="ALTA">
      <formula>NOT(ISERROR(SEARCH("ALTA",N43)))</formula>
    </cfRule>
    <cfRule type="containsText" dxfId="25" priority="27" operator="containsText" text="MODERADA">
      <formula>NOT(ISERROR(SEARCH("MODERADA",N43)))</formula>
    </cfRule>
    <cfRule type="containsText" dxfId="24" priority="28" operator="containsText" text="BAJA">
      <formula>NOT(ISERROR(SEARCH("BAJA",N43)))</formula>
    </cfRule>
  </conditionalFormatting>
  <conditionalFormatting sqref="O50:O55">
    <cfRule type="expression" dxfId="23" priority="21">
      <formula>$N$15="ALTO"</formula>
    </cfRule>
    <cfRule type="expression" dxfId="22" priority="22">
      <formula>$N$15="MODERADO"</formula>
    </cfRule>
    <cfRule type="expression" dxfId="21" priority="23">
      <formula>$N$15="BAJO "</formula>
    </cfRule>
    <cfRule type="expression" dxfId="20" priority="24">
      <formula>$N$15="EXTREMO"</formula>
    </cfRule>
  </conditionalFormatting>
  <conditionalFormatting sqref="O56">
    <cfRule type="expression" dxfId="19" priority="17">
      <formula>$N$15="ALTO"</formula>
    </cfRule>
    <cfRule type="expression" dxfId="18" priority="18">
      <formula>$N$15="MODERADO"</formula>
    </cfRule>
    <cfRule type="expression" dxfId="17" priority="19">
      <formula>$N$15="BAJO "</formula>
    </cfRule>
    <cfRule type="expression" dxfId="16" priority="20">
      <formula>$N$15="EXTREMO"</formula>
    </cfRule>
  </conditionalFormatting>
  <conditionalFormatting sqref="N50:N56 AB50:AB56">
    <cfRule type="containsText" dxfId="15" priority="13" operator="containsText" text="EXTREMA">
      <formula>NOT(ISERROR(SEARCH("EXTREMA",N50)))</formula>
    </cfRule>
    <cfRule type="containsText" dxfId="14" priority="14" operator="containsText" text="ALTA">
      <formula>NOT(ISERROR(SEARCH("ALTA",N50)))</formula>
    </cfRule>
    <cfRule type="containsText" dxfId="13" priority="15" operator="containsText" text="MODERADA">
      <formula>NOT(ISERROR(SEARCH("MODERADA",N50)))</formula>
    </cfRule>
    <cfRule type="containsText" dxfId="12" priority="16" operator="containsText" text="BAJA">
      <formula>NOT(ISERROR(SEARCH("BAJA",N50)))</formula>
    </cfRule>
  </conditionalFormatting>
  <conditionalFormatting sqref="O57:O62">
    <cfRule type="expression" dxfId="11" priority="9">
      <formula>$N$15="ALTO"</formula>
    </cfRule>
    <cfRule type="expression" dxfId="10" priority="10">
      <formula>$N$15="MODERADO"</formula>
    </cfRule>
    <cfRule type="expression" dxfId="9" priority="11">
      <formula>$N$15="BAJO "</formula>
    </cfRule>
    <cfRule type="expression" dxfId="8" priority="12">
      <formula>$N$15="EXTREMO"</formula>
    </cfRule>
  </conditionalFormatting>
  <conditionalFormatting sqref="O63">
    <cfRule type="expression" dxfId="7" priority="5">
      <formula>$N$15="ALTO"</formula>
    </cfRule>
    <cfRule type="expression" dxfId="6" priority="6">
      <formula>$N$15="MODERADO"</formula>
    </cfRule>
    <cfRule type="expression" dxfId="5" priority="7">
      <formula>$N$15="BAJO "</formula>
    </cfRule>
    <cfRule type="expression" dxfId="4" priority="8">
      <formula>$N$15="EXTREMO"</formula>
    </cfRule>
  </conditionalFormatting>
  <conditionalFormatting sqref="N57:N63 AB57:AB63">
    <cfRule type="containsText" dxfId="3" priority="1" operator="containsText" text="EXTREMA">
      <formula>NOT(ISERROR(SEARCH("EXTREMA",N57)))</formula>
    </cfRule>
    <cfRule type="containsText" dxfId="2" priority="2" operator="containsText" text="ALTA">
      <formula>NOT(ISERROR(SEARCH("ALTA",N57)))</formula>
    </cfRule>
    <cfRule type="containsText" dxfId="1" priority="3" operator="containsText" text="MODERADA">
      <formula>NOT(ISERROR(SEARCH("MODERADA",N57)))</formula>
    </cfRule>
    <cfRule type="containsText" dxfId="0" priority="4" operator="containsText" text="BAJA">
      <formula>NOT(ISERROR(SEARCH("BAJA",N57)))</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38732F47-C9C2-4D0C-9359-6AC9851295DF}">
          <x14:formula1>
            <xm:f>'Datos SGC'!$E$29:$E$35</xm:f>
          </x14:formula1>
          <xm:sqref>AG15:AG63</xm:sqref>
        </x14:dataValidation>
        <x14:dataValidation type="list" allowBlank="1" showInputMessage="1" showErrorMessage="1" xr:uid="{348AF850-C791-4A61-AF8B-D2D5E435DF4E}">
          <x14:formula1>
            <xm:f>'Datos SGC'!$C$32:$C$33</xm:f>
          </x14:formula1>
          <xm:sqref>R15:R63</xm:sqref>
        </x14:dataValidation>
        <x14:dataValidation type="list" allowBlank="1" showInputMessage="1" showErrorMessage="1" xr:uid="{85A35740-B5AE-456D-8EEC-46405D61D293}">
          <x14:formula1>
            <xm:f>'Datos SGC'!$C$29:$C$31</xm:f>
          </x14:formula1>
          <xm:sqref>Q15:Q63</xm:sqref>
        </x14:dataValidation>
        <x14:dataValidation type="list" allowBlank="1" showInputMessage="1" showErrorMessage="1" xr:uid="{EF9B258D-AE3D-403C-9237-647C4E27F8B6}">
          <x14:formula1>
            <xm:f>'Datos SGC'!$C$36:$C$37</xm:f>
          </x14:formula1>
          <xm:sqref>U15:U63</xm:sqref>
        </x14:dataValidation>
        <x14:dataValidation type="list" allowBlank="1" showInputMessage="1" showErrorMessage="1" xr:uid="{39BB7D4A-1311-47D6-A08E-2F48DF898224}">
          <x14:formula1>
            <xm:f>'Datos SGC'!$C$38:$C$39</xm:f>
          </x14:formula1>
          <xm:sqref>V15:V63</xm:sqref>
        </x14:dataValidation>
        <x14:dataValidation type="list" allowBlank="1" showInputMessage="1" showErrorMessage="1" xr:uid="{0D6691C6-9F02-44CD-A31C-3A49B8A08A53}">
          <x14:formula1>
            <xm:f>'Datos SGC'!$C$34:$C$35</xm:f>
          </x14:formula1>
          <xm:sqref>T15:T63</xm:sqref>
        </x14:dataValidation>
        <x14:dataValidation type="list" allowBlank="1" showInputMessage="1" showErrorMessage="1" xr:uid="{3F14DE6A-2DED-47B6-966B-71226717CEDF}">
          <x14:formula1>
            <xm:f>'Datos SGC'!$B$4:$B$25</xm:f>
          </x14:formula1>
          <xm:sqref>H8:I8 D8</xm:sqref>
        </x14:dataValidation>
        <x14:dataValidation type="list" allowBlank="1" showInputMessage="1" showErrorMessage="1" xr:uid="{F9FB972C-3762-4323-9780-B65DEA03B61D}">
          <x14:formula1>
            <xm:f>'Datos SGC'!$E$12:$E$14</xm:f>
          </x14:formula1>
          <xm:sqref>L15:L63</xm:sqref>
        </x14:dataValidation>
        <x14:dataValidation type="list" allowBlank="1" showInputMessage="1" showErrorMessage="1" xr:uid="{1A802C61-4F54-44FB-BFC6-907046B0C1DE}">
          <x14:formula1>
            <xm:f>'Datos SGC'!$B$44:$B$46</xm:f>
          </x14:formula1>
          <xm:sqref>AC15:AC63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B1:Q71"/>
  <sheetViews>
    <sheetView showGridLines="0" topLeftCell="A27" workbookViewId="0">
      <selection activeCell="K5" sqref="K5"/>
    </sheetView>
  </sheetViews>
  <sheetFormatPr baseColWidth="10" defaultColWidth="11.42578125" defaultRowHeight="15" x14ac:dyDescent="0.25"/>
  <cols>
    <col min="1" max="1" width="3.5703125" customWidth="1"/>
    <col min="2" max="2" width="33.5703125" customWidth="1"/>
    <col min="3" max="3" width="41.5703125" customWidth="1"/>
    <col min="4" max="4" width="4.85546875" customWidth="1"/>
    <col min="5" max="5" width="20.140625" bestFit="1" customWidth="1"/>
    <col min="10" max="14" width="13.7109375" customWidth="1"/>
    <col min="15" max="15" width="5" customWidth="1"/>
    <col min="17" max="17" width="13.7109375" customWidth="1"/>
  </cols>
  <sheetData>
    <row r="1" spans="2:17" x14ac:dyDescent="0.25">
      <c r="J1" s="92">
        <v>1</v>
      </c>
      <c r="K1" s="92">
        <v>2</v>
      </c>
      <c r="L1" s="92">
        <v>3</v>
      </c>
      <c r="M1" s="92">
        <v>4</v>
      </c>
      <c r="N1" s="92">
        <v>5</v>
      </c>
    </row>
    <row r="2" spans="2:17" ht="16.5" customHeight="1" x14ac:dyDescent="0.25">
      <c r="J2" s="360" t="s">
        <v>391</v>
      </c>
      <c r="K2" s="360"/>
      <c r="L2" s="360"/>
      <c r="M2" s="360"/>
      <c r="N2" s="360"/>
    </row>
    <row r="3" spans="2:17" ht="16.5" thickBot="1" x14ac:dyDescent="0.3">
      <c r="B3" s="82" t="s">
        <v>499</v>
      </c>
      <c r="C3" s="82" t="s">
        <v>508</v>
      </c>
      <c r="E3" s="82" t="s">
        <v>516</v>
      </c>
      <c r="J3" s="90" t="s">
        <v>521</v>
      </c>
      <c r="K3" s="90" t="s">
        <v>520</v>
      </c>
      <c r="L3" s="90" t="s">
        <v>519</v>
      </c>
      <c r="M3" s="90" t="s">
        <v>518</v>
      </c>
      <c r="N3" s="90" t="s">
        <v>517</v>
      </c>
    </row>
    <row r="4" spans="2:17" ht="18" thickBot="1" x14ac:dyDescent="0.3">
      <c r="B4" s="80" t="s">
        <v>19</v>
      </c>
      <c r="C4" s="63" t="s">
        <v>119</v>
      </c>
      <c r="E4" s="63" t="s">
        <v>517</v>
      </c>
      <c r="G4">
        <v>5</v>
      </c>
      <c r="H4" s="357" t="s">
        <v>49</v>
      </c>
      <c r="I4" s="90" t="s">
        <v>511</v>
      </c>
      <c r="J4" s="85" t="s">
        <v>417</v>
      </c>
      <c r="K4" s="85" t="s">
        <v>417</v>
      </c>
      <c r="L4" s="86" t="s">
        <v>525</v>
      </c>
      <c r="M4" s="86" t="s">
        <v>525</v>
      </c>
      <c r="N4" s="86" t="s">
        <v>525</v>
      </c>
      <c r="P4" s="358" t="s">
        <v>522</v>
      </c>
      <c r="Q4" s="359"/>
    </row>
    <row r="5" spans="2:17" ht="15.75" x14ac:dyDescent="0.25">
      <c r="B5" s="80" t="s">
        <v>500</v>
      </c>
      <c r="C5" s="63" t="s">
        <v>558</v>
      </c>
      <c r="E5" s="63" t="s">
        <v>518</v>
      </c>
      <c r="G5">
        <v>4</v>
      </c>
      <c r="H5" s="357"/>
      <c r="I5" s="90" t="s">
        <v>512</v>
      </c>
      <c r="J5" s="84" t="s">
        <v>524</v>
      </c>
      <c r="K5" s="85" t="s">
        <v>417</v>
      </c>
      <c r="L5" s="85" t="s">
        <v>417</v>
      </c>
      <c r="M5" s="86" t="s">
        <v>525</v>
      </c>
      <c r="N5" s="86" t="s">
        <v>525</v>
      </c>
      <c r="P5" s="72"/>
      <c r="Q5" s="73" t="s">
        <v>416</v>
      </c>
    </row>
    <row r="6" spans="2:17" ht="15.75" x14ac:dyDescent="0.25">
      <c r="B6" s="80" t="s">
        <v>501</v>
      </c>
      <c r="C6" s="63" t="s">
        <v>559</v>
      </c>
      <c r="E6" s="63" t="s">
        <v>519</v>
      </c>
      <c r="G6">
        <v>3</v>
      </c>
      <c r="H6" s="357"/>
      <c r="I6" s="90" t="s">
        <v>513</v>
      </c>
      <c r="J6" s="83" t="s">
        <v>523</v>
      </c>
      <c r="K6" s="84" t="s">
        <v>524</v>
      </c>
      <c r="L6" s="85" t="s">
        <v>417</v>
      </c>
      <c r="M6" s="86" t="s">
        <v>525</v>
      </c>
      <c r="N6" s="86" t="s">
        <v>525</v>
      </c>
      <c r="P6" s="74"/>
      <c r="Q6" s="75" t="s">
        <v>524</v>
      </c>
    </row>
    <row r="7" spans="2:17" ht="15.75" x14ac:dyDescent="0.25">
      <c r="B7" s="80" t="s">
        <v>15</v>
      </c>
      <c r="C7" s="63" t="s">
        <v>560</v>
      </c>
      <c r="E7" s="63" t="s">
        <v>520</v>
      </c>
      <c r="G7">
        <v>2</v>
      </c>
      <c r="H7" s="357"/>
      <c r="I7" s="90" t="s">
        <v>514</v>
      </c>
      <c r="J7" s="83" t="s">
        <v>523</v>
      </c>
      <c r="K7" s="83" t="s">
        <v>523</v>
      </c>
      <c r="L7" s="84" t="s">
        <v>524</v>
      </c>
      <c r="M7" s="85" t="s">
        <v>417</v>
      </c>
      <c r="N7" s="86" t="s">
        <v>525</v>
      </c>
      <c r="P7" s="76"/>
      <c r="Q7" s="75" t="s">
        <v>417</v>
      </c>
    </row>
    <row r="8" spans="2:17" ht="16.5" thickBot="1" x14ac:dyDescent="0.3">
      <c r="B8" s="80" t="s">
        <v>32</v>
      </c>
      <c r="C8" s="63" t="s">
        <v>561</v>
      </c>
      <c r="E8" s="63" t="s">
        <v>697</v>
      </c>
      <c r="G8">
        <v>1</v>
      </c>
      <c r="H8" s="357"/>
      <c r="I8" s="90" t="s">
        <v>515</v>
      </c>
      <c r="J8" s="83" t="s">
        <v>523</v>
      </c>
      <c r="K8" s="83" t="s">
        <v>523</v>
      </c>
      <c r="L8" s="84" t="s">
        <v>524</v>
      </c>
      <c r="M8" s="85" t="s">
        <v>417</v>
      </c>
      <c r="N8" s="86" t="s">
        <v>525</v>
      </c>
      <c r="P8" s="77"/>
      <c r="Q8" s="78" t="s">
        <v>525</v>
      </c>
    </row>
    <row r="9" spans="2:17" x14ac:dyDescent="0.25">
      <c r="B9" s="81" t="s">
        <v>31</v>
      </c>
      <c r="C9" s="63" t="s">
        <v>509</v>
      </c>
      <c r="H9" s="79"/>
      <c r="I9" s="29"/>
    </row>
    <row r="10" spans="2:17" x14ac:dyDescent="0.25">
      <c r="B10" s="80" t="s">
        <v>18</v>
      </c>
      <c r="C10" s="63" t="s">
        <v>510</v>
      </c>
      <c r="H10" s="79"/>
      <c r="I10" s="29"/>
    </row>
    <row r="11" spans="2:17" ht="31.5" x14ac:dyDescent="0.25">
      <c r="B11" s="98" t="s">
        <v>502</v>
      </c>
      <c r="E11" s="96" t="s">
        <v>539</v>
      </c>
    </row>
    <row r="12" spans="2:17" x14ac:dyDescent="0.25">
      <c r="B12" s="80" t="s">
        <v>16</v>
      </c>
      <c r="E12" s="89" t="s">
        <v>517</v>
      </c>
    </row>
    <row r="13" spans="2:17" x14ac:dyDescent="0.25">
      <c r="B13" s="80" t="s">
        <v>503</v>
      </c>
      <c r="C13" s="95"/>
      <c r="E13" s="89" t="s">
        <v>518</v>
      </c>
      <c r="J13" s="71">
        <v>1</v>
      </c>
      <c r="K13" s="71">
        <v>2</v>
      </c>
      <c r="L13" s="71">
        <v>3</v>
      </c>
      <c r="M13" s="71">
        <v>4</v>
      </c>
      <c r="N13" s="71">
        <v>5</v>
      </c>
    </row>
    <row r="14" spans="2:17" ht="30" x14ac:dyDescent="0.25">
      <c r="B14" s="80" t="s">
        <v>21</v>
      </c>
      <c r="E14" s="89" t="s">
        <v>519</v>
      </c>
      <c r="J14" s="90" t="s">
        <v>521</v>
      </c>
      <c r="K14" s="90" t="s">
        <v>520</v>
      </c>
      <c r="L14" s="90" t="s">
        <v>519</v>
      </c>
      <c r="M14" s="90" t="s">
        <v>518</v>
      </c>
      <c r="N14" s="90" t="s">
        <v>517</v>
      </c>
    </row>
    <row r="15" spans="2:17" x14ac:dyDescent="0.25">
      <c r="B15" s="80" t="s">
        <v>504</v>
      </c>
      <c r="E15" s="97"/>
      <c r="H15" s="90" t="s">
        <v>511</v>
      </c>
      <c r="I15" s="91">
        <v>5</v>
      </c>
      <c r="J15" s="85" t="s">
        <v>417</v>
      </c>
      <c r="K15" s="85" t="s">
        <v>417</v>
      </c>
      <c r="L15" s="86" t="s">
        <v>525</v>
      </c>
      <c r="M15" s="86" t="s">
        <v>525</v>
      </c>
      <c r="N15" s="86" t="s">
        <v>525</v>
      </c>
    </row>
    <row r="16" spans="2:17" x14ac:dyDescent="0.25">
      <c r="B16" s="80" t="s">
        <v>22</v>
      </c>
      <c r="E16" s="97"/>
      <c r="H16" s="90" t="s">
        <v>512</v>
      </c>
      <c r="I16" s="91">
        <v>4</v>
      </c>
      <c r="J16" s="84" t="s">
        <v>524</v>
      </c>
      <c r="K16" s="85" t="s">
        <v>417</v>
      </c>
      <c r="L16" s="85" t="s">
        <v>417</v>
      </c>
      <c r="M16" s="86" t="s">
        <v>525</v>
      </c>
      <c r="N16" s="86" t="s">
        <v>525</v>
      </c>
    </row>
    <row r="17" spans="2:14" ht="45" x14ac:dyDescent="0.25">
      <c r="B17" s="80" t="s">
        <v>505</v>
      </c>
      <c r="H17" s="90" t="s">
        <v>513</v>
      </c>
      <c r="I17" s="91">
        <v>3</v>
      </c>
      <c r="J17" s="83" t="s">
        <v>523</v>
      </c>
      <c r="K17" s="84" t="s">
        <v>524</v>
      </c>
      <c r="L17" s="85" t="s">
        <v>417</v>
      </c>
      <c r="M17" s="86" t="s">
        <v>525</v>
      </c>
      <c r="N17" s="86" t="s">
        <v>525</v>
      </c>
    </row>
    <row r="18" spans="2:14" x14ac:dyDescent="0.25">
      <c r="B18" s="80" t="s">
        <v>28</v>
      </c>
      <c r="H18" s="90" t="s">
        <v>514</v>
      </c>
      <c r="I18" s="91">
        <v>2</v>
      </c>
      <c r="J18" s="83" t="s">
        <v>523</v>
      </c>
      <c r="K18" s="83" t="s">
        <v>523</v>
      </c>
      <c r="L18" s="84" t="s">
        <v>524</v>
      </c>
      <c r="M18" s="85" t="s">
        <v>417</v>
      </c>
      <c r="N18" s="86" t="s">
        <v>525</v>
      </c>
    </row>
    <row r="19" spans="2:14" x14ac:dyDescent="0.25">
      <c r="B19" s="80" t="s">
        <v>26</v>
      </c>
      <c r="H19" s="90" t="s">
        <v>515</v>
      </c>
      <c r="I19" s="91">
        <v>1</v>
      </c>
      <c r="J19" s="83" t="s">
        <v>523</v>
      </c>
      <c r="K19" s="83" t="s">
        <v>523</v>
      </c>
      <c r="L19" s="84" t="s">
        <v>524</v>
      </c>
      <c r="M19" s="85" t="s">
        <v>417</v>
      </c>
      <c r="N19" s="86" t="s">
        <v>525</v>
      </c>
    </row>
    <row r="20" spans="2:14" x14ac:dyDescent="0.25">
      <c r="B20" s="80" t="s">
        <v>12</v>
      </c>
    </row>
    <row r="21" spans="2:14" x14ac:dyDescent="0.25">
      <c r="B21" s="80" t="s">
        <v>30</v>
      </c>
    </row>
    <row r="22" spans="2:14" ht="30" x14ac:dyDescent="0.25">
      <c r="B22" s="80" t="s">
        <v>25</v>
      </c>
      <c r="H22" s="361" t="s">
        <v>493</v>
      </c>
      <c r="I22" s="361"/>
      <c r="J22" s="362" t="s">
        <v>494</v>
      </c>
      <c r="K22" s="363"/>
    </row>
    <row r="23" spans="2:14" ht="30" x14ac:dyDescent="0.25">
      <c r="B23" s="80" t="s">
        <v>14</v>
      </c>
      <c r="H23" s="91">
        <v>5</v>
      </c>
      <c r="I23" s="90" t="s">
        <v>511</v>
      </c>
      <c r="J23" s="91">
        <v>1</v>
      </c>
      <c r="K23" s="90" t="s">
        <v>521</v>
      </c>
    </row>
    <row r="24" spans="2:14" x14ac:dyDescent="0.25">
      <c r="B24" s="80" t="s">
        <v>506</v>
      </c>
      <c r="H24" s="91">
        <v>4</v>
      </c>
      <c r="I24" s="90" t="s">
        <v>512</v>
      </c>
      <c r="J24" s="91">
        <v>2</v>
      </c>
      <c r="K24" s="90" t="s">
        <v>520</v>
      </c>
    </row>
    <row r="25" spans="2:14" x14ac:dyDescent="0.25">
      <c r="B25" s="80" t="s">
        <v>507</v>
      </c>
      <c r="H25" s="91">
        <v>3</v>
      </c>
      <c r="I25" s="90" t="s">
        <v>513</v>
      </c>
      <c r="J25" s="91">
        <v>3</v>
      </c>
      <c r="K25" s="90" t="s">
        <v>519</v>
      </c>
    </row>
    <row r="26" spans="2:14" x14ac:dyDescent="0.25">
      <c r="H26" s="91">
        <v>2</v>
      </c>
      <c r="I26" s="90" t="s">
        <v>514</v>
      </c>
      <c r="J26" s="91">
        <v>4</v>
      </c>
      <c r="K26" s="90" t="s">
        <v>518</v>
      </c>
    </row>
    <row r="27" spans="2:14" ht="15.75" customHeight="1" x14ac:dyDescent="0.25">
      <c r="B27" s="361" t="s">
        <v>719</v>
      </c>
      <c r="C27" s="361"/>
      <c r="H27" s="91">
        <v>1</v>
      </c>
      <c r="I27" s="90" t="s">
        <v>515</v>
      </c>
      <c r="J27" s="91">
        <v>5</v>
      </c>
      <c r="K27" s="90" t="s">
        <v>517</v>
      </c>
    </row>
    <row r="28" spans="2:14" ht="16.5" customHeight="1" x14ac:dyDescent="0.25">
      <c r="B28" s="87" t="s">
        <v>526</v>
      </c>
      <c r="C28" s="87" t="s">
        <v>527</v>
      </c>
      <c r="E28" s="184" t="s">
        <v>723</v>
      </c>
    </row>
    <row r="29" spans="2:14" ht="22.5" customHeight="1" x14ac:dyDescent="0.25">
      <c r="B29" s="364" t="s">
        <v>701</v>
      </c>
      <c r="C29" s="88" t="s">
        <v>708</v>
      </c>
      <c r="E29" s="185" t="s">
        <v>724</v>
      </c>
    </row>
    <row r="30" spans="2:14" ht="17.25" customHeight="1" x14ac:dyDescent="0.25">
      <c r="B30" s="366"/>
      <c r="C30" s="88" t="s">
        <v>449</v>
      </c>
      <c r="E30" s="185" t="s">
        <v>725</v>
      </c>
    </row>
    <row r="31" spans="2:14" x14ac:dyDescent="0.25">
      <c r="B31" s="365"/>
      <c r="C31" s="88" t="s">
        <v>129</v>
      </c>
      <c r="E31" s="185" t="s">
        <v>726</v>
      </c>
    </row>
    <row r="32" spans="2:14" ht="15" customHeight="1" x14ac:dyDescent="0.25">
      <c r="B32" s="364" t="s">
        <v>702</v>
      </c>
      <c r="C32" s="89" t="s">
        <v>485</v>
      </c>
      <c r="E32" s="185" t="s">
        <v>727</v>
      </c>
    </row>
    <row r="33" spans="2:5" x14ac:dyDescent="0.25">
      <c r="B33" s="365"/>
      <c r="C33" s="63" t="s">
        <v>486</v>
      </c>
      <c r="E33" s="185" t="s">
        <v>728</v>
      </c>
    </row>
    <row r="34" spans="2:5" x14ac:dyDescent="0.25">
      <c r="B34" s="364" t="s">
        <v>703</v>
      </c>
      <c r="C34" s="98" t="s">
        <v>710</v>
      </c>
      <c r="E34" s="185" t="s">
        <v>729</v>
      </c>
    </row>
    <row r="35" spans="2:5" x14ac:dyDescent="0.25">
      <c r="B35" s="365"/>
      <c r="C35" s="80" t="s">
        <v>711</v>
      </c>
      <c r="E35" s="185" t="s">
        <v>730</v>
      </c>
    </row>
    <row r="36" spans="2:5" x14ac:dyDescent="0.25">
      <c r="B36" s="364" t="s">
        <v>704</v>
      </c>
      <c r="C36" s="98" t="s">
        <v>712</v>
      </c>
    </row>
    <row r="37" spans="2:5" x14ac:dyDescent="0.25">
      <c r="B37" s="366"/>
      <c r="C37" s="98" t="s">
        <v>713</v>
      </c>
    </row>
    <row r="38" spans="2:5" x14ac:dyDescent="0.25">
      <c r="B38" s="364" t="s">
        <v>587</v>
      </c>
      <c r="C38" s="98" t="s">
        <v>714</v>
      </c>
    </row>
    <row r="39" spans="2:5" x14ac:dyDescent="0.25">
      <c r="B39" s="365"/>
      <c r="C39" s="89" t="s">
        <v>709</v>
      </c>
    </row>
    <row r="42" spans="2:5" ht="31.5" x14ac:dyDescent="0.25">
      <c r="B42" s="93" t="s">
        <v>529</v>
      </c>
      <c r="C42" s="99" t="s">
        <v>540</v>
      </c>
      <c r="E42" s="99" t="s">
        <v>718</v>
      </c>
    </row>
    <row r="43" spans="2:5" x14ac:dyDescent="0.25">
      <c r="B43" s="63" t="s">
        <v>536</v>
      </c>
      <c r="C43" s="63" t="s">
        <v>530</v>
      </c>
      <c r="E43" s="63" t="s">
        <v>720</v>
      </c>
    </row>
    <row r="44" spans="2:5" x14ac:dyDescent="0.25">
      <c r="B44" s="63" t="s">
        <v>530</v>
      </c>
      <c r="C44" s="63" t="s">
        <v>531</v>
      </c>
      <c r="E44" s="63" t="s">
        <v>721</v>
      </c>
    </row>
    <row r="45" spans="2:5" x14ac:dyDescent="0.25">
      <c r="B45" s="63" t="s">
        <v>531</v>
      </c>
      <c r="C45" s="63" t="s">
        <v>532</v>
      </c>
      <c r="E45" s="183" t="s">
        <v>722</v>
      </c>
    </row>
    <row r="46" spans="2:5" x14ac:dyDescent="0.25">
      <c r="B46" s="63" t="s">
        <v>532</v>
      </c>
    </row>
    <row r="49" spans="2:3" ht="15.75" x14ac:dyDescent="0.25">
      <c r="B49" s="94" t="s">
        <v>499</v>
      </c>
      <c r="C49" s="82" t="s">
        <v>541</v>
      </c>
    </row>
    <row r="50" spans="2:3" ht="120" x14ac:dyDescent="0.25">
      <c r="B50" s="98" t="s">
        <v>19</v>
      </c>
      <c r="C50" s="101" t="s">
        <v>547</v>
      </c>
    </row>
    <row r="51" spans="2:3" ht="90" x14ac:dyDescent="0.25">
      <c r="B51" s="98" t="s">
        <v>500</v>
      </c>
      <c r="C51" s="102" t="s">
        <v>545</v>
      </c>
    </row>
    <row r="52" spans="2:3" ht="105" x14ac:dyDescent="0.25">
      <c r="B52" s="98" t="s">
        <v>501</v>
      </c>
      <c r="C52" s="103" t="s">
        <v>548</v>
      </c>
    </row>
    <row r="53" spans="2:3" ht="111" customHeight="1" x14ac:dyDescent="0.25">
      <c r="B53" s="98" t="s">
        <v>15</v>
      </c>
      <c r="C53" s="102" t="s">
        <v>676</v>
      </c>
    </row>
    <row r="54" spans="2:3" ht="135" x14ac:dyDescent="0.25">
      <c r="B54" s="98" t="s">
        <v>32</v>
      </c>
      <c r="C54" s="102" t="s">
        <v>678</v>
      </c>
    </row>
    <row r="55" spans="2:3" ht="225" x14ac:dyDescent="0.25">
      <c r="B55" s="100" t="s">
        <v>31</v>
      </c>
      <c r="C55" s="102" t="s">
        <v>557</v>
      </c>
    </row>
    <row r="56" spans="2:3" ht="105" x14ac:dyDescent="0.25">
      <c r="B56" s="98" t="s">
        <v>18</v>
      </c>
      <c r="C56" s="101" t="s">
        <v>544</v>
      </c>
    </row>
    <row r="57" spans="2:3" ht="120" x14ac:dyDescent="0.25">
      <c r="B57" s="98" t="s">
        <v>502</v>
      </c>
      <c r="C57" s="102" t="s">
        <v>556</v>
      </c>
    </row>
    <row r="58" spans="2:3" ht="165" x14ac:dyDescent="0.25">
      <c r="B58" s="98" t="s">
        <v>16</v>
      </c>
      <c r="C58" s="102" t="s">
        <v>542</v>
      </c>
    </row>
    <row r="59" spans="2:3" ht="150" x14ac:dyDescent="0.25">
      <c r="B59" s="98" t="s">
        <v>503</v>
      </c>
      <c r="C59" s="102" t="s">
        <v>543</v>
      </c>
    </row>
    <row r="60" spans="2:3" ht="120" x14ac:dyDescent="0.25">
      <c r="B60" s="98" t="s">
        <v>21</v>
      </c>
      <c r="C60" s="102" t="s">
        <v>549</v>
      </c>
    </row>
    <row r="61" spans="2:3" ht="120" x14ac:dyDescent="0.25">
      <c r="B61" s="98" t="s">
        <v>504</v>
      </c>
      <c r="C61" s="102" t="s">
        <v>554</v>
      </c>
    </row>
    <row r="62" spans="2:3" ht="105" x14ac:dyDescent="0.25">
      <c r="B62" s="98" t="s">
        <v>22</v>
      </c>
      <c r="C62" s="102" t="s">
        <v>550</v>
      </c>
    </row>
    <row r="63" spans="2:3" ht="150" x14ac:dyDescent="0.25">
      <c r="B63" s="98" t="s">
        <v>505</v>
      </c>
      <c r="C63" s="102" t="s">
        <v>552</v>
      </c>
    </row>
    <row r="64" spans="2:3" ht="135" x14ac:dyDescent="0.25">
      <c r="B64" s="98" t="s">
        <v>28</v>
      </c>
      <c r="C64" s="102" t="s">
        <v>555</v>
      </c>
    </row>
    <row r="65" spans="2:3" ht="270" x14ac:dyDescent="0.25">
      <c r="B65" s="98" t="s">
        <v>26</v>
      </c>
      <c r="C65" s="102" t="s">
        <v>553</v>
      </c>
    </row>
    <row r="66" spans="2:3" ht="210" x14ac:dyDescent="0.25">
      <c r="B66" s="98" t="s">
        <v>12</v>
      </c>
      <c r="C66" s="102" t="s">
        <v>679</v>
      </c>
    </row>
    <row r="67" spans="2:3" ht="135" x14ac:dyDescent="0.25">
      <c r="B67" s="98" t="s">
        <v>30</v>
      </c>
      <c r="C67" s="102" t="s">
        <v>40</v>
      </c>
    </row>
    <row r="68" spans="2:3" ht="135" x14ac:dyDescent="0.25">
      <c r="B68" s="98" t="s">
        <v>25</v>
      </c>
      <c r="C68" s="102" t="s">
        <v>39</v>
      </c>
    </row>
    <row r="69" spans="2:3" ht="165" x14ac:dyDescent="0.25">
      <c r="B69" s="98" t="s">
        <v>14</v>
      </c>
      <c r="C69" s="101" t="s">
        <v>546</v>
      </c>
    </row>
    <row r="70" spans="2:3" ht="90" x14ac:dyDescent="0.25">
      <c r="B70" s="98" t="s">
        <v>506</v>
      </c>
      <c r="C70" s="102" t="s">
        <v>677</v>
      </c>
    </row>
    <row r="71" spans="2:3" ht="165" x14ac:dyDescent="0.25">
      <c r="B71" s="98" t="s">
        <v>507</v>
      </c>
      <c r="C71" s="102" t="s">
        <v>551</v>
      </c>
    </row>
  </sheetData>
  <mergeCells count="11">
    <mergeCell ref="B38:B39"/>
    <mergeCell ref="B27:C27"/>
    <mergeCell ref="B29:B31"/>
    <mergeCell ref="B32:B33"/>
    <mergeCell ref="B34:B35"/>
    <mergeCell ref="B36:B37"/>
    <mergeCell ref="H4:H8"/>
    <mergeCell ref="P4:Q4"/>
    <mergeCell ref="J2:N2"/>
    <mergeCell ref="H22:I22"/>
    <mergeCell ref="J22:K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A6346-7093-4465-89ED-D9EF8D2FE4A2}">
  <sheetPr codeName="Hoja4">
    <tabColor rgb="FF00B050"/>
  </sheetPr>
  <dimension ref="A1:AE563"/>
  <sheetViews>
    <sheetView zoomScaleNormal="100" workbookViewId="0"/>
  </sheetViews>
  <sheetFormatPr baseColWidth="10" defaultColWidth="11.42578125" defaultRowHeight="15" x14ac:dyDescent="0.25"/>
  <cols>
    <col min="1" max="1" width="3.7109375" style="168" customWidth="1"/>
    <col min="2" max="2" width="17.140625" style="160" customWidth="1"/>
    <col min="3" max="3" width="12.5703125" style="160" customWidth="1"/>
    <col min="4" max="4" width="38.140625" style="160" customWidth="1"/>
    <col min="5" max="5" width="57.140625" style="160" customWidth="1"/>
    <col min="6" max="6" width="23.85546875" style="160" bestFit="1" customWidth="1"/>
    <col min="7" max="8" width="30.42578125" style="160" customWidth="1"/>
    <col min="9" max="9" width="54.28515625" style="160" customWidth="1"/>
    <col min="10" max="10" width="28.42578125" style="160" customWidth="1"/>
    <col min="11" max="14" width="25.7109375" style="160" customWidth="1"/>
    <col min="15" max="15" width="15.140625" style="160" customWidth="1"/>
    <col min="16" max="19" width="25.7109375" style="160" customWidth="1"/>
    <col min="20" max="20" width="15" style="160" bestFit="1" customWidth="1"/>
    <col min="21" max="24" width="25.7109375" style="160" customWidth="1"/>
    <col min="25" max="25" width="22" style="160" customWidth="1"/>
    <col min="26" max="26" width="20.140625" style="160" customWidth="1"/>
    <col min="27" max="29" width="28.42578125" style="160" customWidth="1"/>
    <col min="30" max="30" width="18.28515625" style="160" bestFit="1" customWidth="1"/>
    <col min="31" max="31" width="25.140625" style="160" customWidth="1"/>
    <col min="32" max="16384" width="11.42578125" style="168"/>
  </cols>
  <sheetData>
    <row r="1" spans="1:31" ht="15" customHeight="1" x14ac:dyDescent="0.25">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row>
    <row r="2" spans="1:31" ht="30" customHeight="1" x14ac:dyDescent="0.25">
      <c r="B2" s="376"/>
      <c r="C2" s="380" t="s">
        <v>430</v>
      </c>
      <c r="D2" s="381"/>
      <c r="E2" s="382"/>
      <c r="F2" s="169" t="s">
        <v>431</v>
      </c>
      <c r="G2" s="377"/>
      <c r="H2" s="170"/>
      <c r="I2" s="168"/>
      <c r="J2" s="168"/>
      <c r="K2" s="168"/>
      <c r="L2" s="168"/>
      <c r="M2" s="168"/>
      <c r="N2" s="168"/>
      <c r="O2" s="168"/>
      <c r="P2" s="168"/>
      <c r="Q2" s="168"/>
      <c r="R2" s="168"/>
      <c r="S2" s="168"/>
      <c r="T2" s="168"/>
      <c r="U2" s="168"/>
      <c r="V2" s="168"/>
      <c r="W2" s="168"/>
      <c r="X2" s="168"/>
      <c r="Y2" s="168"/>
      <c r="Z2" s="168"/>
      <c r="AA2" s="168"/>
      <c r="AB2" s="168"/>
      <c r="AC2" s="168"/>
      <c r="AD2" s="168"/>
      <c r="AE2" s="168"/>
    </row>
    <row r="3" spans="1:31" ht="30" customHeight="1" x14ac:dyDescent="0.25">
      <c r="B3" s="376"/>
      <c r="C3" s="383" t="s">
        <v>0</v>
      </c>
      <c r="D3" s="384"/>
      <c r="E3" s="385"/>
      <c r="F3" s="117" t="s">
        <v>692</v>
      </c>
      <c r="G3" s="378"/>
      <c r="H3" s="170"/>
      <c r="I3" s="168"/>
      <c r="J3" s="168"/>
      <c r="K3" s="168"/>
      <c r="L3" s="168"/>
      <c r="M3" s="168"/>
      <c r="N3" s="168"/>
      <c r="O3" s="168"/>
      <c r="P3" s="168"/>
      <c r="Q3" s="168"/>
      <c r="R3" s="168"/>
      <c r="S3" s="168"/>
      <c r="T3" s="168"/>
      <c r="U3" s="168"/>
      <c r="V3" s="168"/>
      <c r="W3" s="168"/>
      <c r="X3" s="168"/>
      <c r="Y3" s="168"/>
      <c r="Z3" s="168"/>
      <c r="AA3" s="168"/>
      <c r="AB3" s="168"/>
      <c r="AC3" s="168"/>
      <c r="AD3" s="168"/>
      <c r="AE3" s="168"/>
    </row>
    <row r="4" spans="1:31" ht="30" customHeight="1" x14ac:dyDescent="0.25">
      <c r="B4" s="376"/>
      <c r="C4" s="383" t="s">
        <v>1</v>
      </c>
      <c r="D4" s="384"/>
      <c r="E4" s="385"/>
      <c r="F4" s="233" t="s">
        <v>757</v>
      </c>
      <c r="G4" s="379"/>
      <c r="H4" s="170"/>
      <c r="I4" s="168"/>
      <c r="J4" s="168"/>
      <c r="K4" s="168"/>
      <c r="L4" s="168"/>
      <c r="M4" s="168"/>
      <c r="N4" s="168"/>
      <c r="O4" s="168"/>
      <c r="P4" s="168"/>
      <c r="Q4" s="168"/>
      <c r="R4" s="168"/>
      <c r="S4" s="168"/>
      <c r="T4" s="168"/>
      <c r="U4" s="168"/>
      <c r="V4" s="168"/>
      <c r="W4" s="168"/>
      <c r="X4" s="168"/>
      <c r="Y4" s="168"/>
      <c r="Z4" s="168"/>
      <c r="AA4" s="168"/>
      <c r="AB4" s="168"/>
      <c r="AC4" s="168"/>
      <c r="AD4" s="168"/>
      <c r="AE4" s="168"/>
    </row>
    <row r="5" spans="1:31" s="137" customFormat="1" ht="15" customHeight="1" x14ac:dyDescent="0.25"/>
    <row r="6" spans="1:31" s="137" customFormat="1" ht="17.25" customHeight="1" x14ac:dyDescent="0.25">
      <c r="B6" s="373" t="s">
        <v>671</v>
      </c>
      <c r="C6" s="374"/>
      <c r="D6" s="375"/>
    </row>
    <row r="7" spans="1:31" s="173" customFormat="1" ht="15.75" thickBot="1" x14ac:dyDescent="0.3">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row>
    <row r="8" spans="1:31" s="173" customFormat="1" ht="15" customHeight="1" thickBot="1" x14ac:dyDescent="0.3">
      <c r="A8" s="137"/>
      <c r="B8" s="137"/>
      <c r="C8" s="137"/>
      <c r="D8" s="137"/>
      <c r="E8" s="137"/>
      <c r="F8" s="137"/>
      <c r="G8" s="137"/>
      <c r="H8" s="137"/>
      <c r="I8" s="407" t="s">
        <v>82</v>
      </c>
      <c r="J8" s="408"/>
      <c r="K8" s="408"/>
      <c r="L8" s="408"/>
      <c r="M8" s="408"/>
      <c r="N8" s="408"/>
      <c r="O8" s="408"/>
      <c r="P8" s="408"/>
      <c r="Q8" s="408"/>
      <c r="R8" s="408"/>
      <c r="S8" s="408"/>
      <c r="T8" s="408"/>
      <c r="U8" s="408"/>
      <c r="V8" s="408"/>
      <c r="W8" s="408"/>
      <c r="X8" s="408"/>
      <c r="Y8" s="408"/>
      <c r="Z8" s="409"/>
      <c r="AA8" s="397" t="s">
        <v>597</v>
      </c>
      <c r="AB8" s="398"/>
      <c r="AC8" s="398"/>
      <c r="AD8" s="398"/>
      <c r="AE8" s="399"/>
    </row>
    <row r="9" spans="1:31" s="171" customFormat="1" ht="15" customHeight="1" x14ac:dyDescent="0.25">
      <c r="B9" s="369" t="s">
        <v>118</v>
      </c>
      <c r="C9" s="370"/>
      <c r="D9" s="370" t="s">
        <v>48</v>
      </c>
      <c r="E9" s="401" t="s">
        <v>680</v>
      </c>
      <c r="F9" s="386" t="s">
        <v>598</v>
      </c>
      <c r="G9" s="370" t="s">
        <v>265</v>
      </c>
      <c r="H9" s="404" t="s">
        <v>60</v>
      </c>
      <c r="I9" s="369" t="s">
        <v>49</v>
      </c>
      <c r="J9" s="386" t="s">
        <v>599</v>
      </c>
      <c r="K9" s="386"/>
      <c r="L9" s="386"/>
      <c r="M9" s="386"/>
      <c r="N9" s="386"/>
      <c r="O9" s="386"/>
      <c r="P9" s="386"/>
      <c r="Q9" s="386"/>
      <c r="R9" s="386"/>
      <c r="S9" s="386"/>
      <c r="T9" s="386"/>
      <c r="U9" s="386"/>
      <c r="V9" s="386"/>
      <c r="W9" s="386"/>
      <c r="X9" s="386"/>
      <c r="Y9" s="386" t="s">
        <v>681</v>
      </c>
      <c r="Z9" s="389" t="s">
        <v>600</v>
      </c>
      <c r="AA9" s="369" t="s">
        <v>128</v>
      </c>
      <c r="AB9" s="370" t="s">
        <v>7</v>
      </c>
      <c r="AC9" s="370"/>
      <c r="AD9" s="370"/>
      <c r="AE9" s="394"/>
    </row>
    <row r="10" spans="1:31" s="171" customFormat="1" ht="15" customHeight="1" x14ac:dyDescent="0.25">
      <c r="B10" s="392"/>
      <c r="C10" s="395"/>
      <c r="D10" s="395"/>
      <c r="E10" s="402"/>
      <c r="F10" s="387"/>
      <c r="G10" s="395"/>
      <c r="H10" s="405"/>
      <c r="I10" s="392"/>
      <c r="J10" s="395" t="s">
        <v>682</v>
      </c>
      <c r="K10" s="395"/>
      <c r="L10" s="395"/>
      <c r="M10" s="395"/>
      <c r="N10" s="395"/>
      <c r="O10" s="395" t="s">
        <v>683</v>
      </c>
      <c r="P10" s="395"/>
      <c r="Q10" s="395"/>
      <c r="R10" s="395"/>
      <c r="S10" s="395"/>
      <c r="T10" s="395" t="s">
        <v>684</v>
      </c>
      <c r="U10" s="395"/>
      <c r="V10" s="395"/>
      <c r="W10" s="395"/>
      <c r="X10" s="395"/>
      <c r="Y10" s="387"/>
      <c r="Z10" s="390"/>
      <c r="AA10" s="392"/>
      <c r="AB10" s="395"/>
      <c r="AC10" s="395"/>
      <c r="AD10" s="395"/>
      <c r="AE10" s="396"/>
    </row>
    <row r="11" spans="1:31" s="171" customFormat="1" ht="43.5" customHeight="1" thickBot="1" x14ac:dyDescent="0.3">
      <c r="B11" s="393"/>
      <c r="C11" s="400"/>
      <c r="D11" s="400"/>
      <c r="E11" s="403"/>
      <c r="F11" s="388"/>
      <c r="G11" s="400"/>
      <c r="H11" s="406"/>
      <c r="I11" s="393"/>
      <c r="J11" s="161" t="s">
        <v>267</v>
      </c>
      <c r="K11" s="161" t="s">
        <v>268</v>
      </c>
      <c r="L11" s="161" t="s">
        <v>269</v>
      </c>
      <c r="M11" s="161" t="s">
        <v>270</v>
      </c>
      <c r="N11" s="161" t="s">
        <v>685</v>
      </c>
      <c r="O11" s="161" t="s">
        <v>267</v>
      </c>
      <c r="P11" s="161" t="s">
        <v>268</v>
      </c>
      <c r="Q11" s="161" t="s">
        <v>269</v>
      </c>
      <c r="R11" s="161" t="s">
        <v>475</v>
      </c>
      <c r="S11" s="161" t="s">
        <v>686</v>
      </c>
      <c r="T11" s="161" t="s">
        <v>267</v>
      </c>
      <c r="U11" s="161" t="s">
        <v>268</v>
      </c>
      <c r="V11" s="161" t="s">
        <v>269</v>
      </c>
      <c r="W11" s="162" t="s">
        <v>480</v>
      </c>
      <c r="X11" s="161" t="s">
        <v>685</v>
      </c>
      <c r="Y11" s="388"/>
      <c r="Z11" s="391"/>
      <c r="AA11" s="393"/>
      <c r="AB11" s="161" t="s">
        <v>687</v>
      </c>
      <c r="AC11" s="161" t="s">
        <v>328</v>
      </c>
      <c r="AD11" s="161" t="s">
        <v>688</v>
      </c>
      <c r="AE11" s="163" t="s">
        <v>689</v>
      </c>
    </row>
    <row r="12" spans="1:31" s="172" customFormat="1" ht="97.5" customHeight="1" thickBot="1" x14ac:dyDescent="0.3">
      <c r="B12" s="367"/>
      <c r="C12" s="368"/>
      <c r="D12" s="67"/>
      <c r="E12" s="147" t="str">
        <f>IF(B12=0,"",VLOOKUP(B12,'Datos SGC'!$B$50:$C$71,2))</f>
        <v/>
      </c>
      <c r="F12" s="67"/>
      <c r="G12" s="67"/>
      <c r="H12" s="67"/>
      <c r="I12" s="131"/>
      <c r="J12" s="67"/>
      <c r="K12" s="67"/>
      <c r="L12" s="67"/>
      <c r="M12" s="67"/>
      <c r="N12" s="158">
        <f>ROUND((((IF(J12=Datos!$B$109,4,IF(J12=Datos!$B$110,3,IF(J12=Datos!$B$111,2,IF(J12=Datos!$B$112,1,0)))))+(IF(K12=Datos!$B$115,4,IF(K12=Datos!$B$116,3,IF(K12=Datos!$B$117,2,IF(K12=Datos!$B$118,1,0)))))+(IF(L12=Datos!$B$121,4,IF(L12=Datos!$B$122,3,IF(L12=Datos!$B$123,2,IF(L12=Datos!$B$124,1,0)))))+(IF(M12=Datos!$B$127,4,IF(M12=Datos!$B$128,3,IF(M12=Datos!$B$129,2,IF(M12=Datos!$B$130,1,0))))))/4),0)</f>
        <v>0</v>
      </c>
      <c r="O12" s="67"/>
      <c r="P12" s="67"/>
      <c r="Q12" s="67"/>
      <c r="R12" s="67"/>
      <c r="S12" s="157">
        <f>ROUND((((IF(O12=Datos!$B$109,4,IF(O12=Datos!$B$110,3,IF(O12=Datos!$B$111,2,IF(O12=Datos!$B$112,1,0)))))+(IF(P12=Datos!$B$115,4,IF(P12=Datos!$B$116,3,IF(P12=Datos!$B$117,2,IF(P12=Datos!$B$118,1,0)))))+(IF(Q12=Datos!$B$121,4,IF(Q12=Datos!$B$122,3,IF(Q12=Datos!$B$123,2,IF(Q12=Datos!$B$124,1,0)))))+(IF(R12=Datos!$B$127,4,IF(R12=Datos!$B$128,3,IF(R12=Datos!$B$129,2,IF(R12=Datos!$B$130,1,0))))))/4),0)</f>
        <v>0</v>
      </c>
      <c r="T12" s="67"/>
      <c r="U12" s="67"/>
      <c r="V12" s="67"/>
      <c r="W12" s="67"/>
      <c r="X12" s="130">
        <f>ROUND((((IF(T12=[2]Datos!$B$109,4,IF(T12=[2]Datos!$B$110,3,IF(T12=[2]Datos!$B$111,2,IF(T12=[2]Datos!$B$112,1,0)))))+(IF(U12=[2]Datos!$B$115,4,IF(U12=[2]Datos!$B$116,3,IF(U12=[2]Datos!$B$117,2,IF(U12=[2]Datos!$B$118,1,0)))))+(IF(V12=[2]Datos!$B$121,4,IF(V12=[2]Datos!$B$122,3,IF(V12=[2]Datos!$B$123,2,IF(V12=[2]Datos!$B$124,1,0)))))+(IF(W12=[2]Datos!$B$127,4,IF(W12=[2]Datos!$B$128,3,IF(W12=[2]Datos!$B$129,2,IF(W12=[2]Datos!$B$130,1,0))))))/4),0)</f>
        <v>0</v>
      </c>
      <c r="Y12" s="130">
        <f>IF(I12=Datos!$B$102,5*(N12+S12+X12),IF(I12=Datos!$B$103,4*(N12+S12+X12),IF(I12=Datos!$B$104,3*(N12+S12+X12),IF(I12=Datos!$B$105,2*(N12+S12+X12),IF(I12=Datos!$B$106,1*(N12+S12+X12),0)))))</f>
        <v>0</v>
      </c>
      <c r="Z12" s="130" t="str">
        <f t="shared" ref="Z12" si="0">IF(Y12=0,"-",IF(Y12&gt;40,"RIESGO SIGNIFICATIVO",IF(Y12&lt;21,"RIESGO LEVE","RIESGO MODERADO")))</f>
        <v>-</v>
      </c>
      <c r="AA12" s="132"/>
      <c r="AB12" s="164"/>
      <c r="AC12" s="164"/>
      <c r="AD12" s="164"/>
      <c r="AE12" s="165"/>
    </row>
    <row r="13" spans="1:31" s="172" customFormat="1" ht="97.5" customHeight="1" thickBot="1" x14ac:dyDescent="0.3">
      <c r="B13" s="367"/>
      <c r="C13" s="368"/>
      <c r="D13" s="67"/>
      <c r="E13" s="147" t="str">
        <f>IF(B13=0,"",VLOOKUP(B13,'Datos SGC'!$B$50:$C$71,2))</f>
        <v/>
      </c>
      <c r="F13" s="67"/>
      <c r="G13" s="67"/>
      <c r="H13" s="67"/>
      <c r="I13" s="131"/>
      <c r="J13" s="67"/>
      <c r="K13" s="67"/>
      <c r="L13" s="67"/>
      <c r="M13" s="67"/>
      <c r="N13" s="158">
        <f>ROUND((((IF(J13=Datos!$B$109,4,IF(J13=Datos!$B$110,3,IF(J13=Datos!$B$111,2,IF(J13=Datos!$B$112,1,0)))))+(IF(K13=Datos!$B$115,4,IF(K13=Datos!$B$116,3,IF(K13=Datos!$B$117,2,IF(K13=Datos!$B$118,1,0)))))+(IF(L13=Datos!$B$121,4,IF(L13=Datos!$B$122,3,IF(L13=Datos!$B$123,2,IF(L13=Datos!$B$124,1,0)))))+(IF(M13=Datos!$B$127,4,IF(M13=Datos!$B$128,3,IF(M13=Datos!$B$129,2,IF(M13=Datos!$B$130,1,0))))))/4),0)</f>
        <v>0</v>
      </c>
      <c r="O13" s="67"/>
      <c r="P13" s="67"/>
      <c r="Q13" s="67"/>
      <c r="R13" s="67"/>
      <c r="S13" s="157">
        <f>ROUND((((IF(O13=Datos!$B$109,4,IF(O13=Datos!$B$110,3,IF(O13=Datos!$B$111,2,IF(O13=Datos!$B$112,1,0)))))+(IF(P13=Datos!$B$115,4,IF(P13=Datos!$B$116,3,IF(P13=Datos!$B$117,2,IF(P13=Datos!$B$118,1,0)))))+(IF(Q13=Datos!$B$121,4,IF(Q13=Datos!$B$122,3,IF(Q13=Datos!$B$123,2,IF(Q13=Datos!$B$124,1,0)))))+(IF(R13=Datos!$B$127,4,IF(R13=Datos!$B$128,3,IF(R13=Datos!$B$129,2,IF(R13=Datos!$B$130,1,0))))))/4),0)</f>
        <v>0</v>
      </c>
      <c r="T13" s="67"/>
      <c r="U13" s="67"/>
      <c r="V13" s="67"/>
      <c r="W13" s="67"/>
      <c r="X13" s="130">
        <f>ROUND((((IF(T13=[2]Datos!$B$109,4,IF(T13=[2]Datos!$B$110,3,IF(T13=[2]Datos!$B$111,2,IF(T13=[2]Datos!$B$112,1,0)))))+(IF(U13=[2]Datos!$B$115,4,IF(U13=[2]Datos!$B$116,3,IF(U13=[2]Datos!$B$117,2,IF(U13=[2]Datos!$B$118,1,0)))))+(IF(V13=[2]Datos!$B$121,4,IF(V13=[2]Datos!$B$122,3,IF(V13=[2]Datos!$B$123,2,IF(V13=[2]Datos!$B$124,1,0)))))+(IF(W13=[2]Datos!$B$127,4,IF(W13=[2]Datos!$B$128,3,IF(W13=[2]Datos!$B$129,2,IF(W13=[2]Datos!$B$130,1,0))))))/4),0)</f>
        <v>0</v>
      </c>
      <c r="Y13" s="130">
        <f>IF(I13=Datos!$B$102,5*(N13+S13+X13),IF(I13=Datos!$B$103,4*(N13+S13+X13),IF(I13=Datos!$B$104,3*(N13+S13+X13),IF(I13=Datos!$B$105,2*(N13+S13+X13),IF(I13=Datos!$B$106,1*(N13+S13+X13),0)))))</f>
        <v>0</v>
      </c>
      <c r="Z13" s="130" t="str">
        <f t="shared" ref="Z13:Z15" si="1">IF(Y13=0,"-",IF(Y13&gt;40,"RIESGO SIGNIFICATIVO",IF(Y13&lt;21,"RIESGO LEVE","RIESGO MODERADO")))</f>
        <v>-</v>
      </c>
      <c r="AA13" s="132"/>
      <c r="AB13" s="164"/>
      <c r="AC13" s="164"/>
      <c r="AD13" s="164"/>
      <c r="AE13" s="165"/>
    </row>
    <row r="14" spans="1:31" s="172" customFormat="1" ht="97.5" customHeight="1" thickBot="1" x14ac:dyDescent="0.3">
      <c r="B14" s="367"/>
      <c r="C14" s="368"/>
      <c r="D14" s="67"/>
      <c r="E14" s="147" t="str">
        <f>IF(B14=0,"",VLOOKUP(B14,'Datos SGC'!$B$50:$C$71,2))</f>
        <v/>
      </c>
      <c r="F14" s="67"/>
      <c r="G14" s="67"/>
      <c r="H14" s="67"/>
      <c r="I14" s="131"/>
      <c r="J14" s="67"/>
      <c r="K14" s="67"/>
      <c r="L14" s="67"/>
      <c r="M14" s="67"/>
      <c r="N14" s="158">
        <f>ROUND((((IF(J14=Datos!$B$109,4,IF(J14=Datos!$B$110,3,IF(J14=Datos!$B$111,2,IF(J14=Datos!$B$112,1,0)))))+(IF(K14=Datos!$B$115,4,IF(K14=Datos!$B$116,3,IF(K14=Datos!$B$117,2,IF(K14=Datos!$B$118,1,0)))))+(IF(L14=Datos!$B$121,4,IF(L14=Datos!$B$122,3,IF(L14=Datos!$B$123,2,IF(L14=Datos!$B$124,1,0)))))+(IF(M14=Datos!$B$127,4,IF(M14=Datos!$B$128,3,IF(M14=Datos!$B$129,2,IF(M14=Datos!$B$130,1,0))))))/4),0)</f>
        <v>0</v>
      </c>
      <c r="O14" s="67"/>
      <c r="P14" s="67"/>
      <c r="Q14" s="67"/>
      <c r="R14" s="67"/>
      <c r="S14" s="157">
        <f>ROUND((((IF(O14=Datos!$B$109,4,IF(O14=Datos!$B$110,3,IF(O14=Datos!$B$111,2,IF(O14=Datos!$B$112,1,0)))))+(IF(P14=Datos!$B$115,4,IF(P14=Datos!$B$116,3,IF(P14=Datos!$B$117,2,IF(P14=Datos!$B$118,1,0)))))+(IF(Q14=Datos!$B$121,4,IF(Q14=Datos!$B$122,3,IF(Q14=Datos!$B$123,2,IF(Q14=Datos!$B$124,1,0)))))+(IF(R14=Datos!$B$127,4,IF(R14=Datos!$B$128,3,IF(R14=Datos!$B$129,2,IF(R14=Datos!$B$130,1,0))))))/4),0)</f>
        <v>0</v>
      </c>
      <c r="T14" s="67"/>
      <c r="U14" s="67"/>
      <c r="V14" s="67"/>
      <c r="W14" s="67"/>
      <c r="X14" s="130">
        <f>ROUND((((IF(T14=[2]Datos!$B$109,4,IF(T14=[2]Datos!$B$110,3,IF(T14=[2]Datos!$B$111,2,IF(T14=[2]Datos!$B$112,1,0)))))+(IF(U14=[2]Datos!$B$115,4,IF(U14=[2]Datos!$B$116,3,IF(U14=[2]Datos!$B$117,2,IF(U14=[2]Datos!$B$118,1,0)))))+(IF(V14=[2]Datos!$B$121,4,IF(V14=[2]Datos!$B$122,3,IF(V14=[2]Datos!$B$123,2,IF(V14=[2]Datos!$B$124,1,0)))))+(IF(W14=[2]Datos!$B$127,4,IF(W14=[2]Datos!$B$128,3,IF(W14=[2]Datos!$B$129,2,IF(W14=[2]Datos!$B$130,1,0))))))/4),0)</f>
        <v>0</v>
      </c>
      <c r="Y14" s="130">
        <f>IF(I14=Datos!$B$102,5*(N14+S14+X14),IF(I14=Datos!$B$103,4*(N14+S14+X14),IF(I14=Datos!$B$104,3*(N14+S14+X14),IF(I14=Datos!$B$105,2*(N14+S14+X14),IF(I14=Datos!$B$106,1*(N14+S14+X14),0)))))</f>
        <v>0</v>
      </c>
      <c r="Z14" s="130" t="str">
        <f t="shared" si="1"/>
        <v>-</v>
      </c>
      <c r="AA14" s="132"/>
      <c r="AB14" s="164"/>
      <c r="AC14" s="164"/>
      <c r="AD14" s="164"/>
      <c r="AE14" s="165"/>
    </row>
    <row r="15" spans="1:31" s="172" customFormat="1" ht="97.5" customHeight="1" thickBot="1" x14ac:dyDescent="0.3">
      <c r="B15" s="367"/>
      <c r="C15" s="368"/>
      <c r="D15" s="67"/>
      <c r="E15" s="147" t="str">
        <f>IF(B15=0,"",VLOOKUP(B15,'Datos SGC'!$B$50:$C$71,2))</f>
        <v/>
      </c>
      <c r="F15" s="67"/>
      <c r="G15" s="67"/>
      <c r="H15" s="67"/>
      <c r="I15" s="131"/>
      <c r="J15" s="67"/>
      <c r="K15" s="67"/>
      <c r="L15" s="67"/>
      <c r="M15" s="67"/>
      <c r="N15" s="158">
        <f>ROUND((((IF(J15=Datos!$B$109,4,IF(J15=Datos!$B$110,3,IF(J15=Datos!$B$111,2,IF(J15=Datos!$B$112,1,0)))))+(IF(K15=Datos!$B$115,4,IF(K15=Datos!$B$116,3,IF(K15=Datos!$B$117,2,IF(K15=Datos!$B$118,1,0)))))+(IF(L15=Datos!$B$121,4,IF(L15=Datos!$B$122,3,IF(L15=Datos!$B$123,2,IF(L15=Datos!$B$124,1,0)))))+(IF(M15=Datos!$B$127,4,IF(M15=Datos!$B$128,3,IF(M15=Datos!$B$129,2,IF(M15=Datos!$B$130,1,0))))))/4),0)</f>
        <v>0</v>
      </c>
      <c r="O15" s="67"/>
      <c r="P15" s="67"/>
      <c r="Q15" s="67"/>
      <c r="R15" s="67"/>
      <c r="S15" s="157">
        <f>ROUND((((IF(O15=Datos!$B$109,4,IF(O15=Datos!$B$110,3,IF(O15=Datos!$B$111,2,IF(O15=Datos!$B$112,1,0)))))+(IF(P15=Datos!$B$115,4,IF(P15=Datos!$B$116,3,IF(P15=Datos!$B$117,2,IF(P15=Datos!$B$118,1,0)))))+(IF(Q15=Datos!$B$121,4,IF(Q15=Datos!$B$122,3,IF(Q15=Datos!$B$123,2,IF(Q15=Datos!$B$124,1,0)))))+(IF(R15=Datos!$B$127,4,IF(R15=Datos!$B$128,3,IF(R15=Datos!$B$129,2,IF(R15=Datos!$B$130,1,0))))))/4),0)</f>
        <v>0</v>
      </c>
      <c r="T15" s="67"/>
      <c r="U15" s="67"/>
      <c r="V15" s="67"/>
      <c r="W15" s="67"/>
      <c r="X15" s="130">
        <f>ROUND((((IF(T15=[2]Datos!$B$109,4,IF(T15=[2]Datos!$B$110,3,IF(T15=[2]Datos!$B$111,2,IF(T15=[2]Datos!$B$112,1,0)))))+(IF(U15=[2]Datos!$B$115,4,IF(U15=[2]Datos!$B$116,3,IF(U15=[2]Datos!$B$117,2,IF(U15=[2]Datos!$B$118,1,0)))))+(IF(V15=[2]Datos!$B$121,4,IF(V15=[2]Datos!$B$122,3,IF(V15=[2]Datos!$B$123,2,IF(V15=[2]Datos!$B$124,1,0)))))+(IF(W15=[2]Datos!$B$127,4,IF(W15=[2]Datos!$B$128,3,IF(W15=[2]Datos!$B$129,2,IF(W15=[2]Datos!$B$130,1,0))))))/4),0)</f>
        <v>0</v>
      </c>
      <c r="Y15" s="130">
        <f>IF(I15=Datos!$B$102,5*(N15+S15+X15),IF(I15=Datos!$B$103,4*(N15+S15+X15),IF(I15=Datos!$B$104,3*(N15+S15+X15),IF(I15=Datos!$B$105,2*(N15+S15+X15),IF(I15=Datos!$B$106,1*(N15+S15+X15),0)))))</f>
        <v>0</v>
      </c>
      <c r="Z15" s="130" t="str">
        <f t="shared" si="1"/>
        <v>-</v>
      </c>
      <c r="AA15" s="132"/>
      <c r="AB15" s="164"/>
      <c r="AC15" s="164"/>
      <c r="AD15" s="164"/>
      <c r="AE15" s="165"/>
    </row>
    <row r="16" spans="1:31" s="172" customFormat="1" ht="97.5" customHeight="1" thickBot="1" x14ac:dyDescent="0.3">
      <c r="B16" s="367"/>
      <c r="C16" s="368"/>
      <c r="D16" s="67"/>
      <c r="E16" s="147" t="str">
        <f>IF(B16=0,"",VLOOKUP(B16,'Datos SGC'!$B$50:$C$71,2))</f>
        <v/>
      </c>
      <c r="F16" s="67"/>
      <c r="G16" s="67"/>
      <c r="H16" s="67"/>
      <c r="I16" s="131"/>
      <c r="J16" s="67"/>
      <c r="K16" s="67"/>
      <c r="L16" s="67"/>
      <c r="M16" s="67"/>
      <c r="N16" s="158">
        <f>ROUND((((IF(J16=Datos!$B$109,4,IF(J16=Datos!$B$110,3,IF(J16=Datos!$B$111,2,IF(J16=Datos!$B$112,1,0)))))+(IF(K16=Datos!$B$115,4,IF(K16=Datos!$B$116,3,IF(K16=Datos!$B$117,2,IF(K16=Datos!$B$118,1,0)))))+(IF(L16=Datos!$B$121,4,IF(L16=Datos!$B$122,3,IF(L16=Datos!$B$123,2,IF(L16=Datos!$B$124,1,0)))))+(IF(M16=Datos!$B$127,4,IF(M16=Datos!$B$128,3,IF(M16=Datos!$B$129,2,IF(M16=Datos!$B$130,1,0))))))/4),0)</f>
        <v>0</v>
      </c>
      <c r="O16" s="67"/>
      <c r="P16" s="67"/>
      <c r="Q16" s="67"/>
      <c r="R16" s="67"/>
      <c r="S16" s="157">
        <f>ROUND((((IF(O16=Datos!$B$109,4,IF(O16=Datos!$B$110,3,IF(O16=Datos!$B$111,2,IF(O16=Datos!$B$112,1,0)))))+(IF(P16=Datos!$B$115,4,IF(P16=Datos!$B$116,3,IF(P16=Datos!$B$117,2,IF(P16=Datos!$B$118,1,0)))))+(IF(Q16=Datos!$B$121,4,IF(Q16=Datos!$B$122,3,IF(Q16=Datos!$B$123,2,IF(Q16=Datos!$B$124,1,0)))))+(IF(R16=Datos!$B$127,4,IF(R16=Datos!$B$128,3,IF(R16=Datos!$B$129,2,IF(R16=Datos!$B$130,1,0))))))/4),0)</f>
        <v>0</v>
      </c>
      <c r="T16" s="67"/>
      <c r="U16" s="67"/>
      <c r="V16" s="67"/>
      <c r="W16" s="67"/>
      <c r="X16" s="130">
        <f>ROUND((((IF(T16=[2]Datos!$B$109,4,IF(T16=[2]Datos!$B$110,3,IF(T16=[2]Datos!$B$111,2,IF(T16=[2]Datos!$B$112,1,0)))))+(IF(U16=[2]Datos!$B$115,4,IF(U16=[2]Datos!$B$116,3,IF(U16=[2]Datos!$B$117,2,IF(U16=[2]Datos!$B$118,1,0)))))+(IF(V16=[2]Datos!$B$121,4,IF(V16=[2]Datos!$B$122,3,IF(V16=[2]Datos!$B$123,2,IF(V16=[2]Datos!$B$124,1,0)))))+(IF(W16=[2]Datos!$B$127,4,IF(W16=[2]Datos!$B$128,3,IF(W16=[2]Datos!$B$129,2,IF(W16=[2]Datos!$B$130,1,0))))))/4),0)</f>
        <v>0</v>
      </c>
      <c r="Y16" s="130">
        <f>IF(I16=Datos!$B$102,5*(N16+S16+X16),IF(I16=Datos!$B$103,4*(N16+S16+X16),IF(I16=Datos!$B$104,3*(N16+S16+X16),IF(I16=Datos!$B$105,2*(N16+S16+X16),IF(I16=Datos!$B$106,1*(N16+S16+X16),0)))))</f>
        <v>0</v>
      </c>
      <c r="Z16" s="130" t="str">
        <f t="shared" ref="Z16:Z24" si="2">IF(Y16=0,"-",IF(Y16&gt;40,"RIESGO SIGNIFICATIVO",IF(Y16&lt;21,"RIESGO LEVE","RIESGO MODERADO")))</f>
        <v>-</v>
      </c>
      <c r="AA16" s="132"/>
      <c r="AB16" s="164"/>
      <c r="AC16" s="164"/>
      <c r="AD16" s="164"/>
      <c r="AE16" s="165"/>
    </row>
    <row r="17" spans="2:31" s="172" customFormat="1" ht="97.5" customHeight="1" thickBot="1" x14ac:dyDescent="0.3">
      <c r="B17" s="367"/>
      <c r="C17" s="368"/>
      <c r="D17" s="67"/>
      <c r="E17" s="147" t="str">
        <f>IF(B17=0,"",VLOOKUP(B17,'Datos SGC'!$B$50:$C$71,2))</f>
        <v/>
      </c>
      <c r="F17" s="67"/>
      <c r="G17" s="67"/>
      <c r="H17" s="67"/>
      <c r="I17" s="131"/>
      <c r="J17" s="67"/>
      <c r="K17" s="67"/>
      <c r="L17" s="67"/>
      <c r="M17" s="67"/>
      <c r="N17" s="158">
        <f>ROUND((((IF(J17=Datos!$B$109,4,IF(J17=Datos!$B$110,3,IF(J17=Datos!$B$111,2,IF(J17=Datos!$B$112,1,0)))))+(IF(K17=Datos!$B$115,4,IF(K17=Datos!$B$116,3,IF(K17=Datos!$B$117,2,IF(K17=Datos!$B$118,1,0)))))+(IF(L17=Datos!$B$121,4,IF(L17=Datos!$B$122,3,IF(L17=Datos!$B$123,2,IF(L17=Datos!$B$124,1,0)))))+(IF(M17=Datos!$B$127,4,IF(M17=Datos!$B$128,3,IF(M17=Datos!$B$129,2,IF(M17=Datos!$B$130,1,0))))))/4),0)</f>
        <v>0</v>
      </c>
      <c r="O17" s="67"/>
      <c r="P17" s="67"/>
      <c r="Q17" s="67"/>
      <c r="R17" s="67"/>
      <c r="S17" s="157">
        <f>ROUND((((IF(O17=Datos!$B$109,4,IF(O17=Datos!$B$110,3,IF(O17=Datos!$B$111,2,IF(O17=Datos!$B$112,1,0)))))+(IF(P17=Datos!$B$115,4,IF(P17=Datos!$B$116,3,IF(P17=Datos!$B$117,2,IF(P17=Datos!$B$118,1,0)))))+(IF(Q17=Datos!$B$121,4,IF(Q17=Datos!$B$122,3,IF(Q17=Datos!$B$123,2,IF(Q17=Datos!$B$124,1,0)))))+(IF(R17=Datos!$B$127,4,IF(R17=Datos!$B$128,3,IF(R17=Datos!$B$129,2,IF(R17=Datos!$B$130,1,0))))))/4),0)</f>
        <v>0</v>
      </c>
      <c r="T17" s="67"/>
      <c r="U17" s="67"/>
      <c r="V17" s="67"/>
      <c r="W17" s="67"/>
      <c r="X17" s="130">
        <f>ROUND((((IF(T17=[2]Datos!$B$109,4,IF(T17=[2]Datos!$B$110,3,IF(T17=[2]Datos!$B$111,2,IF(T17=[2]Datos!$B$112,1,0)))))+(IF(U17=[2]Datos!$B$115,4,IF(U17=[2]Datos!$B$116,3,IF(U17=[2]Datos!$B$117,2,IF(U17=[2]Datos!$B$118,1,0)))))+(IF(V17=[2]Datos!$B$121,4,IF(V17=[2]Datos!$B$122,3,IF(V17=[2]Datos!$B$123,2,IF(V17=[2]Datos!$B$124,1,0)))))+(IF(W17=[2]Datos!$B$127,4,IF(W17=[2]Datos!$B$128,3,IF(W17=[2]Datos!$B$129,2,IF(W17=[2]Datos!$B$130,1,0))))))/4),0)</f>
        <v>0</v>
      </c>
      <c r="Y17" s="130">
        <f>IF(I17=Datos!$B$102,5*(N17+S17+X17),IF(I17=Datos!$B$103,4*(N17+S17+X17),IF(I17=Datos!$B$104,3*(N17+S17+X17),IF(I17=Datos!$B$105,2*(N17+S17+X17),IF(I17=Datos!$B$106,1*(N17+S17+X17),0)))))</f>
        <v>0</v>
      </c>
      <c r="Z17" s="130" t="str">
        <f t="shared" si="2"/>
        <v>-</v>
      </c>
      <c r="AA17" s="132"/>
      <c r="AB17" s="164"/>
      <c r="AC17" s="164"/>
      <c r="AD17" s="164"/>
      <c r="AE17" s="165"/>
    </row>
    <row r="18" spans="2:31" s="172" customFormat="1" ht="97.5" customHeight="1" thickBot="1" x14ac:dyDescent="0.3">
      <c r="B18" s="367"/>
      <c r="C18" s="368"/>
      <c r="D18" s="67"/>
      <c r="E18" s="147" t="str">
        <f>IF(B18=0,"",VLOOKUP(B18,'Datos SGC'!$B$50:$C$71,2))</f>
        <v/>
      </c>
      <c r="F18" s="67"/>
      <c r="G18" s="67"/>
      <c r="H18" s="67"/>
      <c r="I18" s="131"/>
      <c r="J18" s="67"/>
      <c r="K18" s="67"/>
      <c r="L18" s="67"/>
      <c r="M18" s="67"/>
      <c r="N18" s="158">
        <f>ROUND((((IF(J18=Datos!$B$109,4,IF(J18=Datos!$B$110,3,IF(J18=Datos!$B$111,2,IF(J18=Datos!$B$112,1,0)))))+(IF(K18=Datos!$B$115,4,IF(K18=Datos!$B$116,3,IF(K18=Datos!$B$117,2,IF(K18=Datos!$B$118,1,0)))))+(IF(L18=Datos!$B$121,4,IF(L18=Datos!$B$122,3,IF(L18=Datos!$B$123,2,IF(L18=Datos!$B$124,1,0)))))+(IF(M18=Datos!$B$127,4,IF(M18=Datos!$B$128,3,IF(M18=Datos!$B$129,2,IF(M18=Datos!$B$130,1,0))))))/4),0)</f>
        <v>0</v>
      </c>
      <c r="O18" s="67"/>
      <c r="P18" s="67"/>
      <c r="Q18" s="67"/>
      <c r="R18" s="67"/>
      <c r="S18" s="157">
        <f>ROUND((((IF(O18=Datos!$B$109,4,IF(O18=Datos!$B$110,3,IF(O18=Datos!$B$111,2,IF(O18=Datos!$B$112,1,0)))))+(IF(P18=Datos!$B$115,4,IF(P18=Datos!$B$116,3,IF(P18=Datos!$B$117,2,IF(P18=Datos!$B$118,1,0)))))+(IF(Q18=Datos!$B$121,4,IF(Q18=Datos!$B$122,3,IF(Q18=Datos!$B$123,2,IF(Q18=Datos!$B$124,1,0)))))+(IF(R18=Datos!$B$127,4,IF(R18=Datos!$B$128,3,IF(R18=Datos!$B$129,2,IF(R18=Datos!$B$130,1,0))))))/4),0)</f>
        <v>0</v>
      </c>
      <c r="T18" s="67"/>
      <c r="U18" s="67"/>
      <c r="V18" s="67"/>
      <c r="W18" s="67"/>
      <c r="X18" s="130">
        <f>ROUND((((IF(T18=[2]Datos!$B$109,4,IF(T18=[2]Datos!$B$110,3,IF(T18=[2]Datos!$B$111,2,IF(T18=[2]Datos!$B$112,1,0)))))+(IF(U18=[2]Datos!$B$115,4,IF(U18=[2]Datos!$B$116,3,IF(U18=[2]Datos!$B$117,2,IF(U18=[2]Datos!$B$118,1,0)))))+(IF(V18=[2]Datos!$B$121,4,IF(V18=[2]Datos!$B$122,3,IF(V18=[2]Datos!$B$123,2,IF(V18=[2]Datos!$B$124,1,0)))))+(IF(W18=[2]Datos!$B$127,4,IF(W18=[2]Datos!$B$128,3,IF(W18=[2]Datos!$B$129,2,IF(W18=[2]Datos!$B$130,1,0))))))/4),0)</f>
        <v>0</v>
      </c>
      <c r="Y18" s="130">
        <f>IF(I18=Datos!$B$102,5*(N18+S18+X18),IF(I18=Datos!$B$103,4*(N18+S18+X18),IF(I18=Datos!$B$104,3*(N18+S18+X18),IF(I18=Datos!$B$105,2*(N18+S18+X18),IF(I18=Datos!$B$106,1*(N18+S18+X18),0)))))</f>
        <v>0</v>
      </c>
      <c r="Z18" s="130" t="str">
        <f t="shared" si="2"/>
        <v>-</v>
      </c>
      <c r="AA18" s="132"/>
      <c r="AB18" s="164"/>
      <c r="AC18" s="164"/>
      <c r="AD18" s="164"/>
      <c r="AE18" s="165"/>
    </row>
    <row r="19" spans="2:31" s="172" customFormat="1" ht="97.5" customHeight="1" thickBot="1" x14ac:dyDescent="0.3">
      <c r="B19" s="367"/>
      <c r="C19" s="368"/>
      <c r="D19" s="67"/>
      <c r="E19" s="147" t="str">
        <f>IF(B19=0,"",VLOOKUP(B19,'Datos SGC'!$B$50:$C$71,2))</f>
        <v/>
      </c>
      <c r="F19" s="67"/>
      <c r="G19" s="67"/>
      <c r="H19" s="67"/>
      <c r="I19" s="131"/>
      <c r="J19" s="67"/>
      <c r="K19" s="67"/>
      <c r="L19" s="67"/>
      <c r="M19" s="67"/>
      <c r="N19" s="158">
        <f>ROUND((((IF(J19=Datos!$B$109,4,IF(J19=Datos!$B$110,3,IF(J19=Datos!$B$111,2,IF(J19=Datos!$B$112,1,0)))))+(IF(K19=Datos!$B$115,4,IF(K19=Datos!$B$116,3,IF(K19=Datos!$B$117,2,IF(K19=Datos!$B$118,1,0)))))+(IF(L19=Datos!$B$121,4,IF(L19=Datos!$B$122,3,IF(L19=Datos!$B$123,2,IF(L19=Datos!$B$124,1,0)))))+(IF(M19=Datos!$B$127,4,IF(M19=Datos!$B$128,3,IF(M19=Datos!$B$129,2,IF(M19=Datos!$B$130,1,0))))))/4),0)</f>
        <v>0</v>
      </c>
      <c r="O19" s="67"/>
      <c r="P19" s="67"/>
      <c r="Q19" s="67"/>
      <c r="R19" s="67"/>
      <c r="S19" s="157">
        <f>ROUND((((IF(O19=Datos!$B$109,4,IF(O19=Datos!$B$110,3,IF(O19=Datos!$B$111,2,IF(O19=Datos!$B$112,1,0)))))+(IF(P19=Datos!$B$115,4,IF(P19=Datos!$B$116,3,IF(P19=Datos!$B$117,2,IF(P19=Datos!$B$118,1,0)))))+(IF(Q19=Datos!$B$121,4,IF(Q19=Datos!$B$122,3,IF(Q19=Datos!$B$123,2,IF(Q19=Datos!$B$124,1,0)))))+(IF(R19=Datos!$B$127,4,IF(R19=Datos!$B$128,3,IF(R19=Datos!$B$129,2,IF(R19=Datos!$B$130,1,0))))))/4),0)</f>
        <v>0</v>
      </c>
      <c r="T19" s="67"/>
      <c r="U19" s="67"/>
      <c r="V19" s="67"/>
      <c r="W19" s="67"/>
      <c r="X19" s="130">
        <f>ROUND((((IF(T19=[2]Datos!$B$109,4,IF(T19=[2]Datos!$B$110,3,IF(T19=[2]Datos!$B$111,2,IF(T19=[2]Datos!$B$112,1,0)))))+(IF(U19=[2]Datos!$B$115,4,IF(U19=[2]Datos!$B$116,3,IF(U19=[2]Datos!$B$117,2,IF(U19=[2]Datos!$B$118,1,0)))))+(IF(V19=[2]Datos!$B$121,4,IF(V19=[2]Datos!$B$122,3,IF(V19=[2]Datos!$B$123,2,IF(V19=[2]Datos!$B$124,1,0)))))+(IF(W19=[2]Datos!$B$127,4,IF(W19=[2]Datos!$B$128,3,IF(W19=[2]Datos!$B$129,2,IF(W19=[2]Datos!$B$130,1,0))))))/4),0)</f>
        <v>0</v>
      </c>
      <c r="Y19" s="130">
        <f>IF(I19=Datos!$B$102,5*(N19+S19+X19),IF(I19=Datos!$B$103,4*(N19+S19+X19),IF(I19=Datos!$B$104,3*(N19+S19+X19),IF(I19=Datos!$B$105,2*(N19+S19+X19),IF(I19=Datos!$B$106,1*(N19+S19+X19),0)))))</f>
        <v>0</v>
      </c>
      <c r="Z19" s="130" t="str">
        <f t="shared" si="2"/>
        <v>-</v>
      </c>
      <c r="AA19" s="132"/>
      <c r="AB19" s="164"/>
      <c r="AC19" s="164"/>
      <c r="AD19" s="164"/>
      <c r="AE19" s="165"/>
    </row>
    <row r="20" spans="2:31" s="172" customFormat="1" ht="97.5" customHeight="1" thickBot="1" x14ac:dyDescent="0.3">
      <c r="B20" s="367"/>
      <c r="C20" s="368"/>
      <c r="D20" s="67"/>
      <c r="E20" s="147" t="str">
        <f>IF(B20=0,"",VLOOKUP(B20,'Datos SGC'!$B$50:$C$71,2))</f>
        <v/>
      </c>
      <c r="F20" s="67"/>
      <c r="G20" s="67"/>
      <c r="H20" s="67"/>
      <c r="I20" s="131"/>
      <c r="J20" s="67"/>
      <c r="K20" s="67"/>
      <c r="L20" s="67"/>
      <c r="M20" s="67"/>
      <c r="N20" s="158">
        <f>ROUND((((IF(J20=Datos!$B$109,4,IF(J20=Datos!$B$110,3,IF(J20=Datos!$B$111,2,IF(J20=Datos!$B$112,1,0)))))+(IF(K20=Datos!$B$115,4,IF(K20=Datos!$B$116,3,IF(K20=Datos!$B$117,2,IF(K20=Datos!$B$118,1,0)))))+(IF(L20=Datos!$B$121,4,IF(L20=Datos!$B$122,3,IF(L20=Datos!$B$123,2,IF(L20=Datos!$B$124,1,0)))))+(IF(M20=Datos!$B$127,4,IF(M20=Datos!$B$128,3,IF(M20=Datos!$B$129,2,IF(M20=Datos!$B$130,1,0))))))/4),0)</f>
        <v>0</v>
      </c>
      <c r="O20" s="67"/>
      <c r="P20" s="67"/>
      <c r="Q20" s="67"/>
      <c r="R20" s="67"/>
      <c r="S20" s="157">
        <f>ROUND((((IF(O20=Datos!$B$109,4,IF(O20=Datos!$B$110,3,IF(O20=Datos!$B$111,2,IF(O20=Datos!$B$112,1,0)))))+(IF(P20=Datos!$B$115,4,IF(P20=Datos!$B$116,3,IF(P20=Datos!$B$117,2,IF(P20=Datos!$B$118,1,0)))))+(IF(Q20=Datos!$B$121,4,IF(Q20=Datos!$B$122,3,IF(Q20=Datos!$B$123,2,IF(Q20=Datos!$B$124,1,0)))))+(IF(R20=Datos!$B$127,4,IF(R20=Datos!$B$128,3,IF(R20=Datos!$B$129,2,IF(R20=Datos!$B$130,1,0))))))/4),0)</f>
        <v>0</v>
      </c>
      <c r="T20" s="67"/>
      <c r="U20" s="67"/>
      <c r="V20" s="67"/>
      <c r="W20" s="67"/>
      <c r="X20" s="130">
        <f>ROUND((((IF(T20=[2]Datos!$B$109,4,IF(T20=[2]Datos!$B$110,3,IF(T20=[2]Datos!$B$111,2,IF(T20=[2]Datos!$B$112,1,0)))))+(IF(U20=[2]Datos!$B$115,4,IF(U20=[2]Datos!$B$116,3,IF(U20=[2]Datos!$B$117,2,IF(U20=[2]Datos!$B$118,1,0)))))+(IF(V20=[2]Datos!$B$121,4,IF(V20=[2]Datos!$B$122,3,IF(V20=[2]Datos!$B$123,2,IF(V20=[2]Datos!$B$124,1,0)))))+(IF(W20=[2]Datos!$B$127,4,IF(W20=[2]Datos!$B$128,3,IF(W20=[2]Datos!$B$129,2,IF(W20=[2]Datos!$B$130,1,0))))))/4),0)</f>
        <v>0</v>
      </c>
      <c r="Y20" s="130">
        <f>IF(I20=Datos!$B$102,5*(N20+S20+X20),IF(I20=Datos!$B$103,4*(N20+S20+X20),IF(I20=Datos!$B$104,3*(N20+S20+X20),IF(I20=Datos!$B$105,2*(N20+S20+X20),IF(I20=Datos!$B$106,1*(N20+S20+X20),0)))))</f>
        <v>0</v>
      </c>
      <c r="Z20" s="130" t="str">
        <f t="shared" si="2"/>
        <v>-</v>
      </c>
      <c r="AA20" s="132"/>
      <c r="AB20" s="164"/>
      <c r="AC20" s="164"/>
      <c r="AD20" s="164"/>
      <c r="AE20" s="165"/>
    </row>
    <row r="21" spans="2:31" s="172" customFormat="1" ht="97.5" customHeight="1" thickBot="1" x14ac:dyDescent="0.3">
      <c r="B21" s="367"/>
      <c r="C21" s="368"/>
      <c r="D21" s="67"/>
      <c r="E21" s="147" t="str">
        <f>IF(B21=0,"",VLOOKUP(B21,'Datos SGC'!$B$50:$C$71,2))</f>
        <v/>
      </c>
      <c r="F21" s="67"/>
      <c r="G21" s="67"/>
      <c r="H21" s="67"/>
      <c r="I21" s="131"/>
      <c r="J21" s="67"/>
      <c r="K21" s="67"/>
      <c r="L21" s="67"/>
      <c r="M21" s="67"/>
      <c r="N21" s="158">
        <f>ROUND((((IF(J21=Datos!$B$109,4,IF(J21=Datos!$B$110,3,IF(J21=Datos!$B$111,2,IF(J21=Datos!$B$112,1,0)))))+(IF(K21=Datos!$B$115,4,IF(K21=Datos!$B$116,3,IF(K21=Datos!$B$117,2,IF(K21=Datos!$B$118,1,0)))))+(IF(L21=Datos!$B$121,4,IF(L21=Datos!$B$122,3,IF(L21=Datos!$B$123,2,IF(L21=Datos!$B$124,1,0)))))+(IF(M21=Datos!$B$127,4,IF(M21=Datos!$B$128,3,IF(M21=Datos!$B$129,2,IF(M21=Datos!$B$130,1,0))))))/4),0)</f>
        <v>0</v>
      </c>
      <c r="O21" s="67"/>
      <c r="P21" s="67"/>
      <c r="Q21" s="67"/>
      <c r="R21" s="67"/>
      <c r="S21" s="157">
        <f>ROUND((((IF(O21=Datos!$B$109,4,IF(O21=Datos!$B$110,3,IF(O21=Datos!$B$111,2,IF(O21=Datos!$B$112,1,0)))))+(IF(P21=Datos!$B$115,4,IF(P21=Datos!$B$116,3,IF(P21=Datos!$B$117,2,IF(P21=Datos!$B$118,1,0)))))+(IF(Q21=Datos!$B$121,4,IF(Q21=Datos!$B$122,3,IF(Q21=Datos!$B$123,2,IF(Q21=Datos!$B$124,1,0)))))+(IF(R21=Datos!$B$127,4,IF(R21=Datos!$B$128,3,IF(R21=Datos!$B$129,2,IF(R21=Datos!$B$130,1,0))))))/4),0)</f>
        <v>0</v>
      </c>
      <c r="T21" s="67"/>
      <c r="U21" s="67"/>
      <c r="V21" s="67"/>
      <c r="W21" s="67"/>
      <c r="X21" s="130">
        <f>ROUND((((IF(T21=[2]Datos!$B$109,4,IF(T21=[2]Datos!$B$110,3,IF(T21=[2]Datos!$B$111,2,IF(T21=[2]Datos!$B$112,1,0)))))+(IF(U21=[2]Datos!$B$115,4,IF(U21=[2]Datos!$B$116,3,IF(U21=[2]Datos!$B$117,2,IF(U21=[2]Datos!$B$118,1,0)))))+(IF(V21=[2]Datos!$B$121,4,IF(V21=[2]Datos!$B$122,3,IF(V21=[2]Datos!$B$123,2,IF(V21=[2]Datos!$B$124,1,0)))))+(IF(W21=[2]Datos!$B$127,4,IF(W21=[2]Datos!$B$128,3,IF(W21=[2]Datos!$B$129,2,IF(W21=[2]Datos!$B$130,1,0))))))/4),0)</f>
        <v>0</v>
      </c>
      <c r="Y21" s="130">
        <f>IF(I21=Datos!$B$102,5*(N21+S21+X21),IF(I21=Datos!$B$103,4*(N21+S21+X21),IF(I21=Datos!$B$104,3*(N21+S21+X21),IF(I21=Datos!$B$105,2*(N21+S21+X21),IF(I21=Datos!$B$106,1*(N21+S21+X21),0)))))</f>
        <v>0</v>
      </c>
      <c r="Z21" s="130" t="str">
        <f t="shared" si="2"/>
        <v>-</v>
      </c>
      <c r="AA21" s="132"/>
      <c r="AB21" s="164"/>
      <c r="AC21" s="164"/>
      <c r="AD21" s="164"/>
      <c r="AE21" s="165"/>
    </row>
    <row r="22" spans="2:31" s="172" customFormat="1" ht="97.5" customHeight="1" thickBot="1" x14ac:dyDescent="0.3">
      <c r="B22" s="367"/>
      <c r="C22" s="368"/>
      <c r="D22" s="67"/>
      <c r="E22" s="147" t="str">
        <f>IF(B22=0,"",VLOOKUP(B22,'Datos SGC'!$B$50:$C$71,2))</f>
        <v/>
      </c>
      <c r="F22" s="67"/>
      <c r="G22" s="67"/>
      <c r="H22" s="67"/>
      <c r="I22" s="131"/>
      <c r="J22" s="67"/>
      <c r="K22" s="67"/>
      <c r="L22" s="67"/>
      <c r="M22" s="67"/>
      <c r="N22" s="158">
        <f>ROUND((((IF(J22=Datos!$B$109,4,IF(J22=Datos!$B$110,3,IF(J22=Datos!$B$111,2,IF(J22=Datos!$B$112,1,0)))))+(IF(K22=Datos!$B$115,4,IF(K22=Datos!$B$116,3,IF(K22=Datos!$B$117,2,IF(K22=Datos!$B$118,1,0)))))+(IF(L22=Datos!$B$121,4,IF(L22=Datos!$B$122,3,IF(L22=Datos!$B$123,2,IF(L22=Datos!$B$124,1,0)))))+(IF(M22=Datos!$B$127,4,IF(M22=Datos!$B$128,3,IF(M22=Datos!$B$129,2,IF(M22=Datos!$B$130,1,0))))))/4),0)</f>
        <v>0</v>
      </c>
      <c r="O22" s="67"/>
      <c r="P22" s="67"/>
      <c r="Q22" s="67"/>
      <c r="R22" s="67"/>
      <c r="S22" s="157">
        <f>ROUND((((IF(O22=Datos!$B$109,4,IF(O22=Datos!$B$110,3,IF(O22=Datos!$B$111,2,IF(O22=Datos!$B$112,1,0)))))+(IF(P22=Datos!$B$115,4,IF(P22=Datos!$B$116,3,IF(P22=Datos!$B$117,2,IF(P22=Datos!$B$118,1,0)))))+(IF(Q22=Datos!$B$121,4,IF(Q22=Datos!$B$122,3,IF(Q22=Datos!$B$123,2,IF(Q22=Datos!$B$124,1,0)))))+(IF(R22=Datos!$B$127,4,IF(R22=Datos!$B$128,3,IF(R22=Datos!$B$129,2,IF(R22=Datos!$B$130,1,0))))))/4),0)</f>
        <v>0</v>
      </c>
      <c r="T22" s="67"/>
      <c r="U22" s="67"/>
      <c r="V22" s="67"/>
      <c r="W22" s="67"/>
      <c r="X22" s="130">
        <f>ROUND((((IF(T22=[2]Datos!$B$109,4,IF(T22=[2]Datos!$B$110,3,IF(T22=[2]Datos!$B$111,2,IF(T22=[2]Datos!$B$112,1,0)))))+(IF(U22=[2]Datos!$B$115,4,IF(U22=[2]Datos!$B$116,3,IF(U22=[2]Datos!$B$117,2,IF(U22=[2]Datos!$B$118,1,0)))))+(IF(V22=[2]Datos!$B$121,4,IF(V22=[2]Datos!$B$122,3,IF(V22=[2]Datos!$B$123,2,IF(V22=[2]Datos!$B$124,1,0)))))+(IF(W22=[2]Datos!$B$127,4,IF(W22=[2]Datos!$B$128,3,IF(W22=[2]Datos!$B$129,2,IF(W22=[2]Datos!$B$130,1,0))))))/4),0)</f>
        <v>0</v>
      </c>
      <c r="Y22" s="130">
        <f>IF(I22=Datos!$B$102,5*(N22+S22+X22),IF(I22=Datos!$B$103,4*(N22+S22+X22),IF(I22=Datos!$B$104,3*(N22+S22+X22),IF(I22=Datos!$B$105,2*(N22+S22+X22),IF(I22=Datos!$B$106,1*(N22+S22+X22),0)))))</f>
        <v>0</v>
      </c>
      <c r="Z22" s="130" t="str">
        <f t="shared" si="2"/>
        <v>-</v>
      </c>
      <c r="AA22" s="132"/>
      <c r="AB22" s="164"/>
      <c r="AC22" s="164"/>
      <c r="AD22" s="164"/>
      <c r="AE22" s="165"/>
    </row>
    <row r="23" spans="2:31" s="172" customFormat="1" ht="97.5" customHeight="1" thickBot="1" x14ac:dyDescent="0.3">
      <c r="B23" s="367"/>
      <c r="C23" s="368"/>
      <c r="D23" s="67"/>
      <c r="E23" s="147" t="str">
        <f>IF(B23=0,"",VLOOKUP(B23,'Datos SGC'!$B$50:$C$71,2))</f>
        <v/>
      </c>
      <c r="F23" s="67"/>
      <c r="G23" s="67"/>
      <c r="H23" s="67"/>
      <c r="I23" s="131"/>
      <c r="J23" s="67"/>
      <c r="K23" s="67"/>
      <c r="L23" s="67"/>
      <c r="M23" s="67"/>
      <c r="N23" s="158">
        <f>ROUND((((IF(J23=Datos!$B$109,4,IF(J23=Datos!$B$110,3,IF(J23=Datos!$B$111,2,IF(J23=Datos!$B$112,1,0)))))+(IF(K23=Datos!$B$115,4,IF(K23=Datos!$B$116,3,IF(K23=Datos!$B$117,2,IF(K23=Datos!$B$118,1,0)))))+(IF(L23=Datos!$B$121,4,IF(L23=Datos!$B$122,3,IF(L23=Datos!$B$123,2,IF(L23=Datos!$B$124,1,0)))))+(IF(M23=Datos!$B$127,4,IF(M23=Datos!$B$128,3,IF(M23=Datos!$B$129,2,IF(M23=Datos!$B$130,1,0))))))/4),0)</f>
        <v>0</v>
      </c>
      <c r="O23" s="67"/>
      <c r="P23" s="67"/>
      <c r="Q23" s="67"/>
      <c r="R23" s="67"/>
      <c r="S23" s="157">
        <f>ROUND((((IF(O23=Datos!$B$109,4,IF(O23=Datos!$B$110,3,IF(O23=Datos!$B$111,2,IF(O23=Datos!$B$112,1,0)))))+(IF(P23=Datos!$B$115,4,IF(P23=Datos!$B$116,3,IF(P23=Datos!$B$117,2,IF(P23=Datos!$B$118,1,0)))))+(IF(Q23=Datos!$B$121,4,IF(Q23=Datos!$B$122,3,IF(Q23=Datos!$B$123,2,IF(Q23=Datos!$B$124,1,0)))))+(IF(R23=Datos!$B$127,4,IF(R23=Datos!$B$128,3,IF(R23=Datos!$B$129,2,IF(R23=Datos!$B$130,1,0))))))/4),0)</f>
        <v>0</v>
      </c>
      <c r="T23" s="67"/>
      <c r="U23" s="67"/>
      <c r="V23" s="67"/>
      <c r="W23" s="67"/>
      <c r="X23" s="130">
        <f>ROUND((((IF(T23=[2]Datos!$B$109,4,IF(T23=[2]Datos!$B$110,3,IF(T23=[2]Datos!$B$111,2,IF(T23=[2]Datos!$B$112,1,0)))))+(IF(U23=[2]Datos!$B$115,4,IF(U23=[2]Datos!$B$116,3,IF(U23=[2]Datos!$B$117,2,IF(U23=[2]Datos!$B$118,1,0)))))+(IF(V23=[2]Datos!$B$121,4,IF(V23=[2]Datos!$B$122,3,IF(V23=[2]Datos!$B$123,2,IF(V23=[2]Datos!$B$124,1,0)))))+(IF(W23=[2]Datos!$B$127,4,IF(W23=[2]Datos!$B$128,3,IF(W23=[2]Datos!$B$129,2,IF(W23=[2]Datos!$B$130,1,0))))))/4),0)</f>
        <v>0</v>
      </c>
      <c r="Y23" s="130">
        <f>IF(I23=Datos!$B$102,5*(N23+S23+X23),IF(I23=Datos!$B$103,4*(N23+S23+X23),IF(I23=Datos!$B$104,3*(N23+S23+X23),IF(I23=Datos!$B$105,2*(N23+S23+X23),IF(I23=Datos!$B$106,1*(N23+S23+X23),0)))))</f>
        <v>0</v>
      </c>
      <c r="Z23" s="130" t="str">
        <f t="shared" si="2"/>
        <v>-</v>
      </c>
      <c r="AA23" s="132"/>
      <c r="AB23" s="164"/>
      <c r="AC23" s="164"/>
      <c r="AD23" s="164"/>
      <c r="AE23" s="165"/>
    </row>
    <row r="24" spans="2:31" s="172" customFormat="1" ht="97.5" customHeight="1" thickBot="1" x14ac:dyDescent="0.3">
      <c r="B24" s="367"/>
      <c r="C24" s="368"/>
      <c r="D24" s="67"/>
      <c r="E24" s="147" t="str">
        <f>IF(B24=0,"",VLOOKUP(B24,'Datos SGC'!$B$50:$C$71,2))</f>
        <v/>
      </c>
      <c r="F24" s="67"/>
      <c r="G24" s="67"/>
      <c r="H24" s="67"/>
      <c r="I24" s="131"/>
      <c r="J24" s="67"/>
      <c r="K24" s="67"/>
      <c r="L24" s="67"/>
      <c r="M24" s="67"/>
      <c r="N24" s="158">
        <f>ROUND((((IF(J24=Datos!$B$109,4,IF(J24=Datos!$B$110,3,IF(J24=Datos!$B$111,2,IF(J24=Datos!$B$112,1,0)))))+(IF(K24=Datos!$B$115,4,IF(K24=Datos!$B$116,3,IF(K24=Datos!$B$117,2,IF(K24=Datos!$B$118,1,0)))))+(IF(L24=Datos!$B$121,4,IF(L24=Datos!$B$122,3,IF(L24=Datos!$B$123,2,IF(L24=Datos!$B$124,1,0)))))+(IF(M24=Datos!$B$127,4,IF(M24=Datos!$B$128,3,IF(M24=Datos!$B$129,2,IF(M24=Datos!$B$130,1,0))))))/4),0)</f>
        <v>0</v>
      </c>
      <c r="O24" s="67"/>
      <c r="P24" s="67"/>
      <c r="Q24" s="67"/>
      <c r="R24" s="67"/>
      <c r="S24" s="157">
        <f>ROUND((((IF(O24=Datos!$B$109,4,IF(O24=Datos!$B$110,3,IF(O24=Datos!$B$111,2,IF(O24=Datos!$B$112,1,0)))))+(IF(P24=Datos!$B$115,4,IF(P24=Datos!$B$116,3,IF(P24=Datos!$B$117,2,IF(P24=Datos!$B$118,1,0)))))+(IF(Q24=Datos!$B$121,4,IF(Q24=Datos!$B$122,3,IF(Q24=Datos!$B$123,2,IF(Q24=Datos!$B$124,1,0)))))+(IF(R24=Datos!$B$127,4,IF(R24=Datos!$B$128,3,IF(R24=Datos!$B$129,2,IF(R24=Datos!$B$130,1,0))))))/4),0)</f>
        <v>0</v>
      </c>
      <c r="T24" s="67"/>
      <c r="U24" s="67"/>
      <c r="V24" s="67"/>
      <c r="W24" s="67"/>
      <c r="X24" s="130">
        <f>ROUND((((IF(T24=[2]Datos!$B$109,4,IF(T24=[2]Datos!$B$110,3,IF(T24=[2]Datos!$B$111,2,IF(T24=[2]Datos!$B$112,1,0)))))+(IF(U24=[2]Datos!$B$115,4,IF(U24=[2]Datos!$B$116,3,IF(U24=[2]Datos!$B$117,2,IF(U24=[2]Datos!$B$118,1,0)))))+(IF(V24=[2]Datos!$B$121,4,IF(V24=[2]Datos!$B$122,3,IF(V24=[2]Datos!$B$123,2,IF(V24=[2]Datos!$B$124,1,0)))))+(IF(W24=[2]Datos!$B$127,4,IF(W24=[2]Datos!$B$128,3,IF(W24=[2]Datos!$B$129,2,IF(W24=[2]Datos!$B$130,1,0))))))/4),0)</f>
        <v>0</v>
      </c>
      <c r="Y24" s="130">
        <f>IF(I24=Datos!$B$102,5*(N24+S24+X24),IF(I24=Datos!$B$103,4*(N24+S24+X24),IF(I24=Datos!$B$104,3*(N24+S24+X24),IF(I24=Datos!$B$105,2*(N24+S24+X24),IF(I24=Datos!$B$106,1*(N24+S24+X24),0)))))</f>
        <v>0</v>
      </c>
      <c r="Z24" s="130" t="str">
        <f t="shared" si="2"/>
        <v>-</v>
      </c>
      <c r="AA24" s="132"/>
      <c r="AB24" s="164"/>
      <c r="AC24" s="164"/>
      <c r="AD24" s="164"/>
      <c r="AE24" s="165"/>
    </row>
    <row r="25" spans="2:31" s="172" customFormat="1" ht="97.5" customHeight="1" thickBot="1" x14ac:dyDescent="0.3">
      <c r="B25" s="367"/>
      <c r="C25" s="368"/>
      <c r="D25" s="67"/>
      <c r="E25" s="147" t="str">
        <f>IF(B25=0,"",VLOOKUP(B25,'Datos SGC'!$B$50:$C$71,2))</f>
        <v/>
      </c>
      <c r="F25" s="67"/>
      <c r="G25" s="67"/>
      <c r="H25" s="67"/>
      <c r="I25" s="131"/>
      <c r="J25" s="67"/>
      <c r="K25" s="67"/>
      <c r="L25" s="67"/>
      <c r="M25" s="67"/>
      <c r="N25" s="158">
        <f>ROUND((((IF(J25=Datos!$B$109,4,IF(J25=Datos!$B$110,3,IF(J25=Datos!$B$111,2,IF(J25=Datos!$B$112,1,0)))))+(IF(K25=Datos!$B$115,4,IF(K25=Datos!$B$116,3,IF(K25=Datos!$B$117,2,IF(K25=Datos!$B$118,1,0)))))+(IF(L25=Datos!$B$121,4,IF(L25=Datos!$B$122,3,IF(L25=Datos!$B$123,2,IF(L25=Datos!$B$124,1,0)))))+(IF(M25=Datos!$B$127,4,IF(M25=Datos!$B$128,3,IF(M25=Datos!$B$129,2,IF(M25=Datos!$B$130,1,0))))))/4),0)</f>
        <v>0</v>
      </c>
      <c r="O25" s="67"/>
      <c r="P25" s="67"/>
      <c r="Q25" s="67"/>
      <c r="R25" s="67"/>
      <c r="S25" s="157">
        <f>ROUND((((IF(O25=Datos!$B$109,4,IF(O25=Datos!$B$110,3,IF(O25=Datos!$B$111,2,IF(O25=Datos!$B$112,1,0)))))+(IF(P25=Datos!$B$115,4,IF(P25=Datos!$B$116,3,IF(P25=Datos!$B$117,2,IF(P25=Datos!$B$118,1,0)))))+(IF(Q25=Datos!$B$121,4,IF(Q25=Datos!$B$122,3,IF(Q25=Datos!$B$123,2,IF(Q25=Datos!$B$124,1,0)))))+(IF(R25=Datos!$B$127,4,IF(R25=Datos!$B$128,3,IF(R25=Datos!$B$129,2,IF(R25=Datos!$B$130,1,0))))))/4),0)</f>
        <v>0</v>
      </c>
      <c r="T25" s="67"/>
      <c r="U25" s="67"/>
      <c r="V25" s="67"/>
      <c r="W25" s="67"/>
      <c r="X25" s="130">
        <f>ROUND((((IF(T25=[2]Datos!$B$109,4,IF(T25=[2]Datos!$B$110,3,IF(T25=[2]Datos!$B$111,2,IF(T25=[2]Datos!$B$112,1,0)))))+(IF(U25=[2]Datos!$B$115,4,IF(U25=[2]Datos!$B$116,3,IF(U25=[2]Datos!$B$117,2,IF(U25=[2]Datos!$B$118,1,0)))))+(IF(V25=[2]Datos!$B$121,4,IF(V25=[2]Datos!$B$122,3,IF(V25=[2]Datos!$B$123,2,IF(V25=[2]Datos!$B$124,1,0)))))+(IF(W25=[2]Datos!$B$127,4,IF(W25=[2]Datos!$B$128,3,IF(W25=[2]Datos!$B$129,2,IF(W25=[2]Datos!$B$130,1,0))))))/4),0)</f>
        <v>0</v>
      </c>
      <c r="Y25" s="130">
        <f>IF(I25=Datos!$B$102,5*(N25+S25+X25),IF(I25=Datos!$B$103,4*(N25+S25+X25),IF(I25=Datos!$B$104,3*(N25+S25+X25),IF(I25=Datos!$B$105,2*(N25+S25+X25),IF(I25=Datos!$B$106,1*(N25+S25+X25),0)))))</f>
        <v>0</v>
      </c>
      <c r="Z25" s="130" t="str">
        <f t="shared" ref="Z25:Z61" si="3">IF(Y25=0,"-",IF(Y25&gt;40,"RIESGO SIGNIFICATIVO",IF(Y25&lt;21,"RIESGO LEVE","RIESGO MODERADO")))</f>
        <v>-</v>
      </c>
      <c r="AA25" s="132"/>
      <c r="AB25" s="164"/>
      <c r="AC25" s="164"/>
      <c r="AD25" s="164"/>
      <c r="AE25" s="165"/>
    </row>
    <row r="26" spans="2:31" s="172" customFormat="1" ht="97.5" customHeight="1" thickBot="1" x14ac:dyDescent="0.3">
      <c r="B26" s="367"/>
      <c r="C26" s="368"/>
      <c r="D26" s="67"/>
      <c r="E26" s="147" t="str">
        <f>IF(B26=0,"",VLOOKUP(B26,'Datos SGC'!$B$50:$C$71,2))</f>
        <v/>
      </c>
      <c r="F26" s="67"/>
      <c r="G26" s="67"/>
      <c r="H26" s="67"/>
      <c r="I26" s="131"/>
      <c r="J26" s="67"/>
      <c r="K26" s="67"/>
      <c r="L26" s="67"/>
      <c r="M26" s="67"/>
      <c r="N26" s="158">
        <f>ROUND((((IF(J26=Datos!$B$109,4,IF(J26=Datos!$B$110,3,IF(J26=Datos!$B$111,2,IF(J26=Datos!$B$112,1,0)))))+(IF(K26=Datos!$B$115,4,IF(K26=Datos!$B$116,3,IF(K26=Datos!$B$117,2,IF(K26=Datos!$B$118,1,0)))))+(IF(L26=Datos!$B$121,4,IF(L26=Datos!$B$122,3,IF(L26=Datos!$B$123,2,IF(L26=Datos!$B$124,1,0)))))+(IF(M26=Datos!$B$127,4,IF(M26=Datos!$B$128,3,IF(M26=Datos!$B$129,2,IF(M26=Datos!$B$130,1,0))))))/4),0)</f>
        <v>0</v>
      </c>
      <c r="O26" s="67"/>
      <c r="P26" s="67"/>
      <c r="Q26" s="67"/>
      <c r="R26" s="67"/>
      <c r="S26" s="157">
        <f>ROUND((((IF(O26=Datos!$B$109,4,IF(O26=Datos!$B$110,3,IF(O26=Datos!$B$111,2,IF(O26=Datos!$B$112,1,0)))))+(IF(P26=Datos!$B$115,4,IF(P26=Datos!$B$116,3,IF(P26=Datos!$B$117,2,IF(P26=Datos!$B$118,1,0)))))+(IF(Q26=Datos!$B$121,4,IF(Q26=Datos!$B$122,3,IF(Q26=Datos!$B$123,2,IF(Q26=Datos!$B$124,1,0)))))+(IF(R26=Datos!$B$127,4,IF(R26=Datos!$B$128,3,IF(R26=Datos!$B$129,2,IF(R26=Datos!$B$130,1,0))))))/4),0)</f>
        <v>0</v>
      </c>
      <c r="T26" s="67"/>
      <c r="U26" s="67"/>
      <c r="V26" s="67"/>
      <c r="W26" s="67"/>
      <c r="X26" s="130">
        <f>ROUND((((IF(T26=[2]Datos!$B$109,4,IF(T26=[2]Datos!$B$110,3,IF(T26=[2]Datos!$B$111,2,IF(T26=[2]Datos!$B$112,1,0)))))+(IF(U26=[2]Datos!$B$115,4,IF(U26=[2]Datos!$B$116,3,IF(U26=[2]Datos!$B$117,2,IF(U26=[2]Datos!$B$118,1,0)))))+(IF(V26=[2]Datos!$B$121,4,IF(V26=[2]Datos!$B$122,3,IF(V26=[2]Datos!$B$123,2,IF(V26=[2]Datos!$B$124,1,0)))))+(IF(W26=[2]Datos!$B$127,4,IF(W26=[2]Datos!$B$128,3,IF(W26=[2]Datos!$B$129,2,IF(W26=[2]Datos!$B$130,1,0))))))/4),0)</f>
        <v>0</v>
      </c>
      <c r="Y26" s="130">
        <f>IF(I26=Datos!$B$102,5*(N26+S26+X26),IF(I26=Datos!$B$103,4*(N26+S26+X26),IF(I26=Datos!$B$104,3*(N26+S26+X26),IF(I26=Datos!$B$105,2*(N26+S26+X26),IF(I26=Datos!$B$106,1*(N26+S26+X26),0)))))</f>
        <v>0</v>
      </c>
      <c r="Z26" s="130" t="str">
        <f t="shared" si="3"/>
        <v>-</v>
      </c>
      <c r="AA26" s="132"/>
      <c r="AB26" s="164"/>
      <c r="AC26" s="164"/>
      <c r="AD26" s="164"/>
      <c r="AE26" s="165"/>
    </row>
    <row r="27" spans="2:31" s="172" customFormat="1" ht="97.5" customHeight="1" thickBot="1" x14ac:dyDescent="0.3">
      <c r="B27" s="367"/>
      <c r="C27" s="368"/>
      <c r="D27" s="67"/>
      <c r="E27" s="147" t="str">
        <f>IF(B27=0,"",VLOOKUP(B27,'Datos SGC'!$B$50:$C$71,2))</f>
        <v/>
      </c>
      <c r="F27" s="67"/>
      <c r="G27" s="67"/>
      <c r="H27" s="67"/>
      <c r="I27" s="131"/>
      <c r="J27" s="67"/>
      <c r="K27" s="67"/>
      <c r="L27" s="67"/>
      <c r="M27" s="67"/>
      <c r="N27" s="158">
        <f>ROUND((((IF(J27=Datos!$B$109,4,IF(J27=Datos!$B$110,3,IF(J27=Datos!$B$111,2,IF(J27=Datos!$B$112,1,0)))))+(IF(K27=Datos!$B$115,4,IF(K27=Datos!$B$116,3,IF(K27=Datos!$B$117,2,IF(K27=Datos!$B$118,1,0)))))+(IF(L27=Datos!$B$121,4,IF(L27=Datos!$B$122,3,IF(L27=Datos!$B$123,2,IF(L27=Datos!$B$124,1,0)))))+(IF(M27=Datos!$B$127,4,IF(M27=Datos!$B$128,3,IF(M27=Datos!$B$129,2,IF(M27=Datos!$B$130,1,0))))))/4),0)</f>
        <v>0</v>
      </c>
      <c r="O27" s="67"/>
      <c r="P27" s="67"/>
      <c r="Q27" s="67"/>
      <c r="R27" s="67"/>
      <c r="S27" s="157">
        <f>ROUND((((IF(O27=Datos!$B$109,4,IF(O27=Datos!$B$110,3,IF(O27=Datos!$B$111,2,IF(O27=Datos!$B$112,1,0)))))+(IF(P27=Datos!$B$115,4,IF(P27=Datos!$B$116,3,IF(P27=Datos!$B$117,2,IF(P27=Datos!$B$118,1,0)))))+(IF(Q27=Datos!$B$121,4,IF(Q27=Datos!$B$122,3,IF(Q27=Datos!$B$123,2,IF(Q27=Datos!$B$124,1,0)))))+(IF(R27=Datos!$B$127,4,IF(R27=Datos!$B$128,3,IF(R27=Datos!$B$129,2,IF(R27=Datos!$B$130,1,0))))))/4),0)</f>
        <v>0</v>
      </c>
      <c r="T27" s="67"/>
      <c r="U27" s="67"/>
      <c r="V27" s="67"/>
      <c r="W27" s="67"/>
      <c r="X27" s="130">
        <f>ROUND((((IF(T27=[2]Datos!$B$109,4,IF(T27=[2]Datos!$B$110,3,IF(T27=[2]Datos!$B$111,2,IF(T27=[2]Datos!$B$112,1,0)))))+(IF(U27=[2]Datos!$B$115,4,IF(U27=[2]Datos!$B$116,3,IF(U27=[2]Datos!$B$117,2,IF(U27=[2]Datos!$B$118,1,0)))))+(IF(V27=[2]Datos!$B$121,4,IF(V27=[2]Datos!$B$122,3,IF(V27=[2]Datos!$B$123,2,IF(V27=[2]Datos!$B$124,1,0)))))+(IF(W27=[2]Datos!$B$127,4,IF(W27=[2]Datos!$B$128,3,IF(W27=[2]Datos!$B$129,2,IF(W27=[2]Datos!$B$130,1,0))))))/4),0)</f>
        <v>0</v>
      </c>
      <c r="Y27" s="130">
        <f>IF(I27=Datos!$B$102,5*(N27+S27+X27),IF(I27=Datos!$B$103,4*(N27+S27+X27),IF(I27=Datos!$B$104,3*(N27+S27+X27),IF(I27=Datos!$B$105,2*(N27+S27+X27),IF(I27=Datos!$B$106,1*(N27+S27+X27),0)))))</f>
        <v>0</v>
      </c>
      <c r="Z27" s="130" t="str">
        <f t="shared" si="3"/>
        <v>-</v>
      </c>
      <c r="AA27" s="132"/>
      <c r="AB27" s="164"/>
      <c r="AC27" s="164"/>
      <c r="AD27" s="164"/>
      <c r="AE27" s="165"/>
    </row>
    <row r="28" spans="2:31" s="172" customFormat="1" ht="97.5" customHeight="1" thickBot="1" x14ac:dyDescent="0.3">
      <c r="B28" s="367"/>
      <c r="C28" s="368"/>
      <c r="D28" s="67"/>
      <c r="E28" s="147" t="str">
        <f>IF(B28=0,"",VLOOKUP(B28,'Datos SGC'!$B$50:$C$71,2))</f>
        <v/>
      </c>
      <c r="F28" s="67"/>
      <c r="G28" s="67"/>
      <c r="H28" s="67"/>
      <c r="I28" s="131"/>
      <c r="J28" s="67"/>
      <c r="K28" s="67"/>
      <c r="L28" s="67"/>
      <c r="M28" s="67"/>
      <c r="N28" s="158">
        <f>ROUND((((IF(J28=Datos!$B$109,4,IF(J28=Datos!$B$110,3,IF(J28=Datos!$B$111,2,IF(J28=Datos!$B$112,1,0)))))+(IF(K28=Datos!$B$115,4,IF(K28=Datos!$B$116,3,IF(K28=Datos!$B$117,2,IF(K28=Datos!$B$118,1,0)))))+(IF(L28=Datos!$B$121,4,IF(L28=Datos!$B$122,3,IF(L28=Datos!$B$123,2,IF(L28=Datos!$B$124,1,0)))))+(IF(M28=Datos!$B$127,4,IF(M28=Datos!$B$128,3,IF(M28=Datos!$B$129,2,IF(M28=Datos!$B$130,1,0))))))/4),0)</f>
        <v>0</v>
      </c>
      <c r="O28" s="67"/>
      <c r="P28" s="67"/>
      <c r="Q28" s="67"/>
      <c r="R28" s="67"/>
      <c r="S28" s="157">
        <f>ROUND((((IF(O28=Datos!$B$109,4,IF(O28=Datos!$B$110,3,IF(O28=Datos!$B$111,2,IF(O28=Datos!$B$112,1,0)))))+(IF(P28=Datos!$B$115,4,IF(P28=Datos!$B$116,3,IF(P28=Datos!$B$117,2,IF(P28=Datos!$B$118,1,0)))))+(IF(Q28=Datos!$B$121,4,IF(Q28=Datos!$B$122,3,IF(Q28=Datos!$B$123,2,IF(Q28=Datos!$B$124,1,0)))))+(IF(R28=Datos!$B$127,4,IF(R28=Datos!$B$128,3,IF(R28=Datos!$B$129,2,IF(R28=Datos!$B$130,1,0))))))/4),0)</f>
        <v>0</v>
      </c>
      <c r="T28" s="67"/>
      <c r="U28" s="67"/>
      <c r="V28" s="67"/>
      <c r="W28" s="67"/>
      <c r="X28" s="130">
        <f>ROUND((((IF(T28=[2]Datos!$B$109,4,IF(T28=[2]Datos!$B$110,3,IF(T28=[2]Datos!$B$111,2,IF(T28=[2]Datos!$B$112,1,0)))))+(IF(U28=[2]Datos!$B$115,4,IF(U28=[2]Datos!$B$116,3,IF(U28=[2]Datos!$B$117,2,IF(U28=[2]Datos!$B$118,1,0)))))+(IF(V28=[2]Datos!$B$121,4,IF(V28=[2]Datos!$B$122,3,IF(V28=[2]Datos!$B$123,2,IF(V28=[2]Datos!$B$124,1,0)))))+(IF(W28=[2]Datos!$B$127,4,IF(W28=[2]Datos!$B$128,3,IF(W28=[2]Datos!$B$129,2,IF(W28=[2]Datos!$B$130,1,0))))))/4),0)</f>
        <v>0</v>
      </c>
      <c r="Y28" s="130">
        <f>IF(I28=Datos!$B$102,5*(N28+S28+X28),IF(I28=Datos!$B$103,4*(N28+S28+X28),IF(I28=Datos!$B$104,3*(N28+S28+X28),IF(I28=Datos!$B$105,2*(N28+S28+X28),IF(I28=Datos!$B$106,1*(N28+S28+X28),0)))))</f>
        <v>0</v>
      </c>
      <c r="Z28" s="130" t="str">
        <f t="shared" si="3"/>
        <v>-</v>
      </c>
      <c r="AA28" s="132"/>
      <c r="AB28" s="164"/>
      <c r="AC28" s="164"/>
      <c r="AD28" s="164"/>
      <c r="AE28" s="165"/>
    </row>
    <row r="29" spans="2:31" s="172" customFormat="1" ht="97.5" customHeight="1" thickBot="1" x14ac:dyDescent="0.3">
      <c r="B29" s="367"/>
      <c r="C29" s="368"/>
      <c r="D29" s="67"/>
      <c r="E29" s="147" t="str">
        <f>IF(B29=0,"",VLOOKUP(B29,'Datos SGC'!$B$50:$C$71,2))</f>
        <v/>
      </c>
      <c r="F29" s="67"/>
      <c r="G29" s="67"/>
      <c r="H29" s="67"/>
      <c r="I29" s="131"/>
      <c r="J29" s="67"/>
      <c r="K29" s="67"/>
      <c r="L29" s="67"/>
      <c r="M29" s="67"/>
      <c r="N29" s="158">
        <f>ROUND((((IF(J29=Datos!$B$109,4,IF(J29=Datos!$B$110,3,IF(J29=Datos!$B$111,2,IF(J29=Datos!$B$112,1,0)))))+(IF(K29=Datos!$B$115,4,IF(K29=Datos!$B$116,3,IF(K29=Datos!$B$117,2,IF(K29=Datos!$B$118,1,0)))))+(IF(L29=Datos!$B$121,4,IF(L29=Datos!$B$122,3,IF(L29=Datos!$B$123,2,IF(L29=Datos!$B$124,1,0)))))+(IF(M29=Datos!$B$127,4,IF(M29=Datos!$B$128,3,IF(M29=Datos!$B$129,2,IF(M29=Datos!$B$130,1,0))))))/4),0)</f>
        <v>0</v>
      </c>
      <c r="O29" s="67"/>
      <c r="P29" s="67"/>
      <c r="Q29" s="67"/>
      <c r="R29" s="67"/>
      <c r="S29" s="157">
        <f>ROUND((((IF(O29=Datos!$B$109,4,IF(O29=Datos!$B$110,3,IF(O29=Datos!$B$111,2,IF(O29=Datos!$B$112,1,0)))))+(IF(P29=Datos!$B$115,4,IF(P29=Datos!$B$116,3,IF(P29=Datos!$B$117,2,IF(P29=Datos!$B$118,1,0)))))+(IF(Q29=Datos!$B$121,4,IF(Q29=Datos!$B$122,3,IF(Q29=Datos!$B$123,2,IF(Q29=Datos!$B$124,1,0)))))+(IF(R29=Datos!$B$127,4,IF(R29=Datos!$B$128,3,IF(R29=Datos!$B$129,2,IF(R29=Datos!$B$130,1,0))))))/4),0)</f>
        <v>0</v>
      </c>
      <c r="T29" s="67"/>
      <c r="U29" s="67"/>
      <c r="V29" s="67"/>
      <c r="W29" s="67"/>
      <c r="X29" s="130">
        <f>ROUND((((IF(T29=[2]Datos!$B$109,4,IF(T29=[2]Datos!$B$110,3,IF(T29=[2]Datos!$B$111,2,IF(T29=[2]Datos!$B$112,1,0)))))+(IF(U29=[2]Datos!$B$115,4,IF(U29=[2]Datos!$B$116,3,IF(U29=[2]Datos!$B$117,2,IF(U29=[2]Datos!$B$118,1,0)))))+(IF(V29=[2]Datos!$B$121,4,IF(V29=[2]Datos!$B$122,3,IF(V29=[2]Datos!$B$123,2,IF(V29=[2]Datos!$B$124,1,0)))))+(IF(W29=[2]Datos!$B$127,4,IF(W29=[2]Datos!$B$128,3,IF(W29=[2]Datos!$B$129,2,IF(W29=[2]Datos!$B$130,1,0))))))/4),0)</f>
        <v>0</v>
      </c>
      <c r="Y29" s="130">
        <f>IF(I29=Datos!$B$102,5*(N29+S29+X29),IF(I29=Datos!$B$103,4*(N29+S29+X29),IF(I29=Datos!$B$104,3*(N29+S29+X29),IF(I29=Datos!$B$105,2*(N29+S29+X29),IF(I29=Datos!$B$106,1*(N29+S29+X29),0)))))</f>
        <v>0</v>
      </c>
      <c r="Z29" s="130" t="str">
        <f t="shared" si="3"/>
        <v>-</v>
      </c>
      <c r="AA29" s="132"/>
      <c r="AB29" s="164"/>
      <c r="AC29" s="164"/>
      <c r="AD29" s="164"/>
      <c r="AE29" s="165"/>
    </row>
    <row r="30" spans="2:31" s="172" customFormat="1" ht="97.5" customHeight="1" thickBot="1" x14ac:dyDescent="0.3">
      <c r="B30" s="367"/>
      <c r="C30" s="368"/>
      <c r="D30" s="67"/>
      <c r="E30" s="147" t="str">
        <f>IF(B30=0,"",VLOOKUP(B30,'Datos SGC'!$B$50:$C$71,2))</f>
        <v/>
      </c>
      <c r="F30" s="67"/>
      <c r="G30" s="67"/>
      <c r="H30" s="67"/>
      <c r="I30" s="131"/>
      <c r="J30" s="67"/>
      <c r="K30" s="67"/>
      <c r="L30" s="67"/>
      <c r="M30" s="67"/>
      <c r="N30" s="158">
        <f>ROUND((((IF(J30=Datos!$B$109,4,IF(J30=Datos!$B$110,3,IF(J30=Datos!$B$111,2,IF(J30=Datos!$B$112,1,0)))))+(IF(K30=Datos!$B$115,4,IF(K30=Datos!$B$116,3,IF(K30=Datos!$B$117,2,IF(K30=Datos!$B$118,1,0)))))+(IF(L30=Datos!$B$121,4,IF(L30=Datos!$B$122,3,IF(L30=Datos!$B$123,2,IF(L30=Datos!$B$124,1,0)))))+(IF(M30=Datos!$B$127,4,IF(M30=Datos!$B$128,3,IF(M30=Datos!$B$129,2,IF(M30=Datos!$B$130,1,0))))))/4),0)</f>
        <v>0</v>
      </c>
      <c r="O30" s="67"/>
      <c r="P30" s="67"/>
      <c r="Q30" s="67"/>
      <c r="R30" s="67"/>
      <c r="S30" s="157">
        <f>ROUND((((IF(O30=Datos!$B$109,4,IF(O30=Datos!$B$110,3,IF(O30=Datos!$B$111,2,IF(O30=Datos!$B$112,1,0)))))+(IF(P30=Datos!$B$115,4,IF(P30=Datos!$B$116,3,IF(P30=Datos!$B$117,2,IF(P30=Datos!$B$118,1,0)))))+(IF(Q30=Datos!$B$121,4,IF(Q30=Datos!$B$122,3,IF(Q30=Datos!$B$123,2,IF(Q30=Datos!$B$124,1,0)))))+(IF(R30=Datos!$B$127,4,IF(R30=Datos!$B$128,3,IF(R30=Datos!$B$129,2,IF(R30=Datos!$B$130,1,0))))))/4),0)</f>
        <v>0</v>
      </c>
      <c r="T30" s="67"/>
      <c r="U30" s="67"/>
      <c r="V30" s="67"/>
      <c r="W30" s="67"/>
      <c r="X30" s="130">
        <f>ROUND((((IF(T30=[2]Datos!$B$109,4,IF(T30=[2]Datos!$B$110,3,IF(T30=[2]Datos!$B$111,2,IF(T30=[2]Datos!$B$112,1,0)))))+(IF(U30=[2]Datos!$B$115,4,IF(U30=[2]Datos!$B$116,3,IF(U30=[2]Datos!$B$117,2,IF(U30=[2]Datos!$B$118,1,0)))))+(IF(V30=[2]Datos!$B$121,4,IF(V30=[2]Datos!$B$122,3,IF(V30=[2]Datos!$B$123,2,IF(V30=[2]Datos!$B$124,1,0)))))+(IF(W30=[2]Datos!$B$127,4,IF(W30=[2]Datos!$B$128,3,IF(W30=[2]Datos!$B$129,2,IF(W30=[2]Datos!$B$130,1,0))))))/4),0)</f>
        <v>0</v>
      </c>
      <c r="Y30" s="130">
        <f>IF(I30=Datos!$B$102,5*(N30+S30+X30),IF(I30=Datos!$B$103,4*(N30+S30+X30),IF(I30=Datos!$B$104,3*(N30+S30+X30),IF(I30=Datos!$B$105,2*(N30+S30+X30),IF(I30=Datos!$B$106,1*(N30+S30+X30),0)))))</f>
        <v>0</v>
      </c>
      <c r="Z30" s="130" t="str">
        <f t="shared" si="3"/>
        <v>-</v>
      </c>
      <c r="AA30" s="132"/>
      <c r="AB30" s="164"/>
      <c r="AC30" s="164"/>
      <c r="AD30" s="164"/>
      <c r="AE30" s="165"/>
    </row>
    <row r="31" spans="2:31" s="172" customFormat="1" ht="97.5" customHeight="1" thickBot="1" x14ac:dyDescent="0.3">
      <c r="B31" s="367"/>
      <c r="C31" s="368"/>
      <c r="D31" s="67"/>
      <c r="E31" s="147" t="str">
        <f>IF(B31=0,"",VLOOKUP(B31,'Datos SGC'!$B$50:$C$71,2))</f>
        <v/>
      </c>
      <c r="F31" s="67"/>
      <c r="G31" s="67"/>
      <c r="H31" s="67"/>
      <c r="I31" s="131"/>
      <c r="J31" s="67"/>
      <c r="K31" s="67"/>
      <c r="L31" s="67"/>
      <c r="M31" s="67"/>
      <c r="N31" s="158">
        <f>ROUND((((IF(J31=Datos!$B$109,4,IF(J31=Datos!$B$110,3,IF(J31=Datos!$B$111,2,IF(J31=Datos!$B$112,1,0)))))+(IF(K31=Datos!$B$115,4,IF(K31=Datos!$B$116,3,IF(K31=Datos!$B$117,2,IF(K31=Datos!$B$118,1,0)))))+(IF(L31=Datos!$B$121,4,IF(L31=Datos!$B$122,3,IF(L31=Datos!$B$123,2,IF(L31=Datos!$B$124,1,0)))))+(IF(M31=Datos!$B$127,4,IF(M31=Datos!$B$128,3,IF(M31=Datos!$B$129,2,IF(M31=Datos!$B$130,1,0))))))/4),0)</f>
        <v>0</v>
      </c>
      <c r="O31" s="67"/>
      <c r="P31" s="67"/>
      <c r="Q31" s="67"/>
      <c r="R31" s="67"/>
      <c r="S31" s="157">
        <f>ROUND((((IF(O31=Datos!$B$109,4,IF(O31=Datos!$B$110,3,IF(O31=Datos!$B$111,2,IF(O31=Datos!$B$112,1,0)))))+(IF(P31=Datos!$B$115,4,IF(P31=Datos!$B$116,3,IF(P31=Datos!$B$117,2,IF(P31=Datos!$B$118,1,0)))))+(IF(Q31=Datos!$B$121,4,IF(Q31=Datos!$B$122,3,IF(Q31=Datos!$B$123,2,IF(Q31=Datos!$B$124,1,0)))))+(IF(R31=Datos!$B$127,4,IF(R31=Datos!$B$128,3,IF(R31=Datos!$B$129,2,IF(R31=Datos!$B$130,1,0))))))/4),0)</f>
        <v>0</v>
      </c>
      <c r="T31" s="67"/>
      <c r="U31" s="67"/>
      <c r="V31" s="67"/>
      <c r="W31" s="67"/>
      <c r="X31" s="130">
        <f>ROUND((((IF(T31=[2]Datos!$B$109,4,IF(T31=[2]Datos!$B$110,3,IF(T31=[2]Datos!$B$111,2,IF(T31=[2]Datos!$B$112,1,0)))))+(IF(U31=[2]Datos!$B$115,4,IF(U31=[2]Datos!$B$116,3,IF(U31=[2]Datos!$B$117,2,IF(U31=[2]Datos!$B$118,1,0)))))+(IF(V31=[2]Datos!$B$121,4,IF(V31=[2]Datos!$B$122,3,IF(V31=[2]Datos!$B$123,2,IF(V31=[2]Datos!$B$124,1,0)))))+(IF(W31=[2]Datos!$B$127,4,IF(W31=[2]Datos!$B$128,3,IF(W31=[2]Datos!$B$129,2,IF(W31=[2]Datos!$B$130,1,0))))))/4),0)</f>
        <v>0</v>
      </c>
      <c r="Y31" s="130">
        <f>IF(I31=Datos!$B$102,5*(N31+S31+X31),IF(I31=Datos!$B$103,4*(N31+S31+X31),IF(I31=Datos!$B$104,3*(N31+S31+X31),IF(I31=Datos!$B$105,2*(N31+S31+X31),IF(I31=Datos!$B$106,1*(N31+S31+X31),0)))))</f>
        <v>0</v>
      </c>
      <c r="Z31" s="130" t="str">
        <f t="shared" si="3"/>
        <v>-</v>
      </c>
      <c r="AA31" s="132"/>
      <c r="AB31" s="164"/>
      <c r="AC31" s="164"/>
      <c r="AD31" s="164"/>
      <c r="AE31" s="165"/>
    </row>
    <row r="32" spans="2:31" s="172" customFormat="1" ht="97.5" customHeight="1" thickBot="1" x14ac:dyDescent="0.3">
      <c r="B32" s="367"/>
      <c r="C32" s="368"/>
      <c r="D32" s="67"/>
      <c r="E32" s="147" t="str">
        <f>IF(B32=0,"",VLOOKUP(B32,'Datos SGC'!$B$50:$C$71,2))</f>
        <v/>
      </c>
      <c r="F32" s="67"/>
      <c r="G32" s="67"/>
      <c r="H32" s="67"/>
      <c r="I32" s="131"/>
      <c r="J32" s="67"/>
      <c r="K32" s="67"/>
      <c r="L32" s="67"/>
      <c r="M32" s="67"/>
      <c r="N32" s="158">
        <f>ROUND((((IF(J32=Datos!$B$109,4,IF(J32=Datos!$B$110,3,IF(J32=Datos!$B$111,2,IF(J32=Datos!$B$112,1,0)))))+(IF(K32=Datos!$B$115,4,IF(K32=Datos!$B$116,3,IF(K32=Datos!$B$117,2,IF(K32=Datos!$B$118,1,0)))))+(IF(L32=Datos!$B$121,4,IF(L32=Datos!$B$122,3,IF(L32=Datos!$B$123,2,IF(L32=Datos!$B$124,1,0)))))+(IF(M32=Datos!$B$127,4,IF(M32=Datos!$B$128,3,IF(M32=Datos!$B$129,2,IF(M32=Datos!$B$130,1,0))))))/4),0)</f>
        <v>0</v>
      </c>
      <c r="O32" s="67"/>
      <c r="P32" s="67"/>
      <c r="Q32" s="67"/>
      <c r="R32" s="67"/>
      <c r="S32" s="157">
        <f>ROUND((((IF(O32=Datos!$B$109,4,IF(O32=Datos!$B$110,3,IF(O32=Datos!$B$111,2,IF(O32=Datos!$B$112,1,0)))))+(IF(P32=Datos!$B$115,4,IF(P32=Datos!$B$116,3,IF(P32=Datos!$B$117,2,IF(P32=Datos!$B$118,1,0)))))+(IF(Q32=Datos!$B$121,4,IF(Q32=Datos!$B$122,3,IF(Q32=Datos!$B$123,2,IF(Q32=Datos!$B$124,1,0)))))+(IF(R32=Datos!$B$127,4,IF(R32=Datos!$B$128,3,IF(R32=Datos!$B$129,2,IF(R32=Datos!$B$130,1,0))))))/4),0)</f>
        <v>0</v>
      </c>
      <c r="T32" s="67"/>
      <c r="U32" s="67"/>
      <c r="V32" s="67"/>
      <c r="W32" s="67"/>
      <c r="X32" s="130">
        <f>ROUND((((IF(T32=[2]Datos!$B$109,4,IF(T32=[2]Datos!$B$110,3,IF(T32=[2]Datos!$B$111,2,IF(T32=[2]Datos!$B$112,1,0)))))+(IF(U32=[2]Datos!$B$115,4,IF(U32=[2]Datos!$B$116,3,IF(U32=[2]Datos!$B$117,2,IF(U32=[2]Datos!$B$118,1,0)))))+(IF(V32=[2]Datos!$B$121,4,IF(V32=[2]Datos!$B$122,3,IF(V32=[2]Datos!$B$123,2,IF(V32=[2]Datos!$B$124,1,0)))))+(IF(W32=[2]Datos!$B$127,4,IF(W32=[2]Datos!$B$128,3,IF(W32=[2]Datos!$B$129,2,IF(W32=[2]Datos!$B$130,1,0))))))/4),0)</f>
        <v>0</v>
      </c>
      <c r="Y32" s="130">
        <f>IF(I32=Datos!$B$102,5*(N32+S32+X32),IF(I32=Datos!$B$103,4*(N32+S32+X32),IF(I32=Datos!$B$104,3*(N32+S32+X32),IF(I32=Datos!$B$105,2*(N32+S32+X32),IF(I32=Datos!$B$106,1*(N32+S32+X32),0)))))</f>
        <v>0</v>
      </c>
      <c r="Z32" s="130" t="str">
        <f t="shared" si="3"/>
        <v>-</v>
      </c>
      <c r="AA32" s="132"/>
      <c r="AB32" s="164"/>
      <c r="AC32" s="164"/>
      <c r="AD32" s="164"/>
      <c r="AE32" s="165"/>
    </row>
    <row r="33" spans="2:31" s="172" customFormat="1" ht="97.5" customHeight="1" thickBot="1" x14ac:dyDescent="0.3">
      <c r="B33" s="367"/>
      <c r="C33" s="368"/>
      <c r="D33" s="67"/>
      <c r="E33" s="147" t="str">
        <f>IF(B33=0,"",VLOOKUP(B33,'Datos SGC'!$B$50:$C$71,2))</f>
        <v/>
      </c>
      <c r="F33" s="67"/>
      <c r="G33" s="67"/>
      <c r="H33" s="67"/>
      <c r="I33" s="131"/>
      <c r="J33" s="67"/>
      <c r="K33" s="67"/>
      <c r="L33" s="67"/>
      <c r="M33" s="67"/>
      <c r="N33" s="158">
        <f>ROUND((((IF(J33=Datos!$B$109,4,IF(J33=Datos!$B$110,3,IF(J33=Datos!$B$111,2,IF(J33=Datos!$B$112,1,0)))))+(IF(K33=Datos!$B$115,4,IF(K33=Datos!$B$116,3,IF(K33=Datos!$B$117,2,IF(K33=Datos!$B$118,1,0)))))+(IF(L33=Datos!$B$121,4,IF(L33=Datos!$B$122,3,IF(L33=Datos!$B$123,2,IF(L33=Datos!$B$124,1,0)))))+(IF(M33=Datos!$B$127,4,IF(M33=Datos!$B$128,3,IF(M33=Datos!$B$129,2,IF(M33=Datos!$B$130,1,0))))))/4),0)</f>
        <v>0</v>
      </c>
      <c r="O33" s="67"/>
      <c r="P33" s="67"/>
      <c r="Q33" s="67"/>
      <c r="R33" s="67"/>
      <c r="S33" s="157">
        <f>ROUND((((IF(O33=Datos!$B$109,4,IF(O33=Datos!$B$110,3,IF(O33=Datos!$B$111,2,IF(O33=Datos!$B$112,1,0)))))+(IF(P33=Datos!$B$115,4,IF(P33=Datos!$B$116,3,IF(P33=Datos!$B$117,2,IF(P33=Datos!$B$118,1,0)))))+(IF(Q33=Datos!$B$121,4,IF(Q33=Datos!$B$122,3,IF(Q33=Datos!$B$123,2,IF(Q33=Datos!$B$124,1,0)))))+(IF(R33=Datos!$B$127,4,IF(R33=Datos!$B$128,3,IF(R33=Datos!$B$129,2,IF(R33=Datos!$B$130,1,0))))))/4),0)</f>
        <v>0</v>
      </c>
      <c r="T33" s="67"/>
      <c r="U33" s="67"/>
      <c r="V33" s="67"/>
      <c r="W33" s="67"/>
      <c r="X33" s="130">
        <f>ROUND((((IF(T33=[2]Datos!$B$109,4,IF(T33=[2]Datos!$B$110,3,IF(T33=[2]Datos!$B$111,2,IF(T33=[2]Datos!$B$112,1,0)))))+(IF(U33=[2]Datos!$B$115,4,IF(U33=[2]Datos!$B$116,3,IF(U33=[2]Datos!$B$117,2,IF(U33=[2]Datos!$B$118,1,0)))))+(IF(V33=[2]Datos!$B$121,4,IF(V33=[2]Datos!$B$122,3,IF(V33=[2]Datos!$B$123,2,IF(V33=[2]Datos!$B$124,1,0)))))+(IF(W33=[2]Datos!$B$127,4,IF(W33=[2]Datos!$B$128,3,IF(W33=[2]Datos!$B$129,2,IF(W33=[2]Datos!$B$130,1,0))))))/4),0)</f>
        <v>0</v>
      </c>
      <c r="Y33" s="130">
        <f>IF(I33=Datos!$B$102,5*(N33+S33+X33),IF(I33=Datos!$B$103,4*(N33+S33+X33),IF(I33=Datos!$B$104,3*(N33+S33+X33),IF(I33=Datos!$B$105,2*(N33+S33+X33),IF(I33=Datos!$B$106,1*(N33+S33+X33),0)))))</f>
        <v>0</v>
      </c>
      <c r="Z33" s="130" t="str">
        <f t="shared" si="3"/>
        <v>-</v>
      </c>
      <c r="AA33" s="132"/>
      <c r="AB33" s="164"/>
      <c r="AC33" s="164"/>
      <c r="AD33" s="164"/>
      <c r="AE33" s="165"/>
    </row>
    <row r="34" spans="2:31" s="172" customFormat="1" ht="97.5" customHeight="1" thickBot="1" x14ac:dyDescent="0.3">
      <c r="B34" s="367"/>
      <c r="C34" s="368"/>
      <c r="D34" s="67"/>
      <c r="E34" s="147" t="str">
        <f>IF(B34=0,"",VLOOKUP(B34,'Datos SGC'!$B$50:$C$71,2))</f>
        <v/>
      </c>
      <c r="F34" s="67"/>
      <c r="G34" s="67"/>
      <c r="H34" s="67"/>
      <c r="I34" s="131"/>
      <c r="J34" s="67"/>
      <c r="K34" s="67"/>
      <c r="L34" s="67"/>
      <c r="M34" s="67"/>
      <c r="N34" s="158">
        <f>ROUND((((IF(J34=Datos!$B$109,4,IF(J34=Datos!$B$110,3,IF(J34=Datos!$B$111,2,IF(J34=Datos!$B$112,1,0)))))+(IF(K34=Datos!$B$115,4,IF(K34=Datos!$B$116,3,IF(K34=Datos!$B$117,2,IF(K34=Datos!$B$118,1,0)))))+(IF(L34=Datos!$B$121,4,IF(L34=Datos!$B$122,3,IF(L34=Datos!$B$123,2,IF(L34=Datos!$B$124,1,0)))))+(IF(M34=Datos!$B$127,4,IF(M34=Datos!$B$128,3,IF(M34=Datos!$B$129,2,IF(M34=Datos!$B$130,1,0))))))/4),0)</f>
        <v>0</v>
      </c>
      <c r="O34" s="67"/>
      <c r="P34" s="67"/>
      <c r="Q34" s="67"/>
      <c r="R34" s="67"/>
      <c r="S34" s="157">
        <f>ROUND((((IF(O34=Datos!$B$109,4,IF(O34=Datos!$B$110,3,IF(O34=Datos!$B$111,2,IF(O34=Datos!$B$112,1,0)))))+(IF(P34=Datos!$B$115,4,IF(P34=Datos!$B$116,3,IF(P34=Datos!$B$117,2,IF(P34=Datos!$B$118,1,0)))))+(IF(Q34=Datos!$B$121,4,IF(Q34=Datos!$B$122,3,IF(Q34=Datos!$B$123,2,IF(Q34=Datos!$B$124,1,0)))))+(IF(R34=Datos!$B$127,4,IF(R34=Datos!$B$128,3,IF(R34=Datos!$B$129,2,IF(R34=Datos!$B$130,1,0))))))/4),0)</f>
        <v>0</v>
      </c>
      <c r="T34" s="67"/>
      <c r="U34" s="67"/>
      <c r="V34" s="67"/>
      <c r="W34" s="67"/>
      <c r="X34" s="130">
        <f>ROUND((((IF(T34=[2]Datos!$B$109,4,IF(T34=[2]Datos!$B$110,3,IF(T34=[2]Datos!$B$111,2,IF(T34=[2]Datos!$B$112,1,0)))))+(IF(U34=[2]Datos!$B$115,4,IF(U34=[2]Datos!$B$116,3,IF(U34=[2]Datos!$B$117,2,IF(U34=[2]Datos!$B$118,1,0)))))+(IF(V34=[2]Datos!$B$121,4,IF(V34=[2]Datos!$B$122,3,IF(V34=[2]Datos!$B$123,2,IF(V34=[2]Datos!$B$124,1,0)))))+(IF(W34=[2]Datos!$B$127,4,IF(W34=[2]Datos!$B$128,3,IF(W34=[2]Datos!$B$129,2,IF(W34=[2]Datos!$B$130,1,0))))))/4),0)</f>
        <v>0</v>
      </c>
      <c r="Y34" s="130">
        <f>IF(I34=Datos!$B$102,5*(N34+S34+X34),IF(I34=Datos!$B$103,4*(N34+S34+X34),IF(I34=Datos!$B$104,3*(N34+S34+X34),IF(I34=Datos!$B$105,2*(N34+S34+X34),IF(I34=Datos!$B$106,1*(N34+S34+X34),0)))))</f>
        <v>0</v>
      </c>
      <c r="Z34" s="130" t="str">
        <f t="shared" si="3"/>
        <v>-</v>
      </c>
      <c r="AA34" s="132"/>
      <c r="AB34" s="164"/>
      <c r="AC34" s="164"/>
      <c r="AD34" s="164"/>
      <c r="AE34" s="165"/>
    </row>
    <row r="35" spans="2:31" s="172" customFormat="1" ht="97.5" customHeight="1" thickBot="1" x14ac:dyDescent="0.3">
      <c r="B35" s="367"/>
      <c r="C35" s="368"/>
      <c r="D35" s="67"/>
      <c r="E35" s="147" t="str">
        <f>IF(B35=0,"",VLOOKUP(B35,'Datos SGC'!$B$50:$C$71,2))</f>
        <v/>
      </c>
      <c r="F35" s="67"/>
      <c r="G35" s="67"/>
      <c r="H35" s="67"/>
      <c r="I35" s="131"/>
      <c r="J35" s="67"/>
      <c r="K35" s="67"/>
      <c r="L35" s="67"/>
      <c r="M35" s="67"/>
      <c r="N35" s="158">
        <f>ROUND((((IF(J35=Datos!$B$109,4,IF(J35=Datos!$B$110,3,IF(J35=Datos!$B$111,2,IF(J35=Datos!$B$112,1,0)))))+(IF(K35=Datos!$B$115,4,IF(K35=Datos!$B$116,3,IF(K35=Datos!$B$117,2,IF(K35=Datos!$B$118,1,0)))))+(IF(L35=Datos!$B$121,4,IF(L35=Datos!$B$122,3,IF(L35=Datos!$B$123,2,IF(L35=Datos!$B$124,1,0)))))+(IF(M35=Datos!$B$127,4,IF(M35=Datos!$B$128,3,IF(M35=Datos!$B$129,2,IF(M35=Datos!$B$130,1,0))))))/4),0)</f>
        <v>0</v>
      </c>
      <c r="O35" s="67"/>
      <c r="P35" s="67"/>
      <c r="Q35" s="67"/>
      <c r="R35" s="67"/>
      <c r="S35" s="157">
        <f>ROUND((((IF(O35=Datos!$B$109,4,IF(O35=Datos!$B$110,3,IF(O35=Datos!$B$111,2,IF(O35=Datos!$B$112,1,0)))))+(IF(P35=Datos!$B$115,4,IF(P35=Datos!$B$116,3,IF(P35=Datos!$B$117,2,IF(P35=Datos!$B$118,1,0)))))+(IF(Q35=Datos!$B$121,4,IF(Q35=Datos!$B$122,3,IF(Q35=Datos!$B$123,2,IF(Q35=Datos!$B$124,1,0)))))+(IF(R35=Datos!$B$127,4,IF(R35=Datos!$B$128,3,IF(R35=Datos!$B$129,2,IF(R35=Datos!$B$130,1,0))))))/4),0)</f>
        <v>0</v>
      </c>
      <c r="T35" s="67"/>
      <c r="U35" s="67"/>
      <c r="V35" s="67"/>
      <c r="W35" s="67"/>
      <c r="X35" s="130">
        <f>ROUND((((IF(T35=[2]Datos!$B$109,4,IF(T35=[2]Datos!$B$110,3,IF(T35=[2]Datos!$B$111,2,IF(T35=[2]Datos!$B$112,1,0)))))+(IF(U35=[2]Datos!$B$115,4,IF(U35=[2]Datos!$B$116,3,IF(U35=[2]Datos!$B$117,2,IF(U35=[2]Datos!$B$118,1,0)))))+(IF(V35=[2]Datos!$B$121,4,IF(V35=[2]Datos!$B$122,3,IF(V35=[2]Datos!$B$123,2,IF(V35=[2]Datos!$B$124,1,0)))))+(IF(W35=[2]Datos!$B$127,4,IF(W35=[2]Datos!$B$128,3,IF(W35=[2]Datos!$B$129,2,IF(W35=[2]Datos!$B$130,1,0))))))/4),0)</f>
        <v>0</v>
      </c>
      <c r="Y35" s="130">
        <f>IF(I35=Datos!$B$102,5*(N35+S35+X35),IF(I35=Datos!$B$103,4*(N35+S35+X35),IF(I35=Datos!$B$104,3*(N35+S35+X35),IF(I35=Datos!$B$105,2*(N35+S35+X35),IF(I35=Datos!$B$106,1*(N35+S35+X35),0)))))</f>
        <v>0</v>
      </c>
      <c r="Z35" s="130" t="str">
        <f t="shared" si="3"/>
        <v>-</v>
      </c>
      <c r="AA35" s="132"/>
      <c r="AB35" s="164"/>
      <c r="AC35" s="164"/>
      <c r="AD35" s="164"/>
      <c r="AE35" s="165"/>
    </row>
    <row r="36" spans="2:31" s="172" customFormat="1" ht="97.5" customHeight="1" thickBot="1" x14ac:dyDescent="0.3">
      <c r="B36" s="367"/>
      <c r="C36" s="368"/>
      <c r="D36" s="67"/>
      <c r="E36" s="147" t="str">
        <f>IF(B36=0,"",VLOOKUP(B36,'Datos SGC'!$B$50:$C$71,2))</f>
        <v/>
      </c>
      <c r="F36" s="67"/>
      <c r="G36" s="67"/>
      <c r="H36" s="67"/>
      <c r="I36" s="131"/>
      <c r="J36" s="67"/>
      <c r="K36" s="67"/>
      <c r="L36" s="67"/>
      <c r="M36" s="67"/>
      <c r="N36" s="158">
        <f>ROUND((((IF(J36=Datos!$B$109,4,IF(J36=Datos!$B$110,3,IF(J36=Datos!$B$111,2,IF(J36=Datos!$B$112,1,0)))))+(IF(K36=Datos!$B$115,4,IF(K36=Datos!$B$116,3,IF(K36=Datos!$B$117,2,IF(K36=Datos!$B$118,1,0)))))+(IF(L36=Datos!$B$121,4,IF(L36=Datos!$B$122,3,IF(L36=Datos!$B$123,2,IF(L36=Datos!$B$124,1,0)))))+(IF(M36=Datos!$B$127,4,IF(M36=Datos!$B$128,3,IF(M36=Datos!$B$129,2,IF(M36=Datos!$B$130,1,0))))))/4),0)</f>
        <v>0</v>
      </c>
      <c r="O36" s="67"/>
      <c r="P36" s="67"/>
      <c r="Q36" s="67"/>
      <c r="R36" s="67"/>
      <c r="S36" s="157">
        <f>ROUND((((IF(O36=Datos!$B$109,4,IF(O36=Datos!$B$110,3,IF(O36=Datos!$B$111,2,IF(O36=Datos!$B$112,1,0)))))+(IF(P36=Datos!$B$115,4,IF(P36=Datos!$B$116,3,IF(P36=Datos!$B$117,2,IF(P36=Datos!$B$118,1,0)))))+(IF(Q36=Datos!$B$121,4,IF(Q36=Datos!$B$122,3,IF(Q36=Datos!$B$123,2,IF(Q36=Datos!$B$124,1,0)))))+(IF(R36=Datos!$B$127,4,IF(R36=Datos!$B$128,3,IF(R36=Datos!$B$129,2,IF(R36=Datos!$B$130,1,0))))))/4),0)</f>
        <v>0</v>
      </c>
      <c r="T36" s="67"/>
      <c r="U36" s="67"/>
      <c r="V36" s="67"/>
      <c r="W36" s="67"/>
      <c r="X36" s="130">
        <f>ROUND((((IF(T36=[2]Datos!$B$109,4,IF(T36=[2]Datos!$B$110,3,IF(T36=[2]Datos!$B$111,2,IF(T36=[2]Datos!$B$112,1,0)))))+(IF(U36=[2]Datos!$B$115,4,IF(U36=[2]Datos!$B$116,3,IF(U36=[2]Datos!$B$117,2,IF(U36=[2]Datos!$B$118,1,0)))))+(IF(V36=[2]Datos!$B$121,4,IF(V36=[2]Datos!$B$122,3,IF(V36=[2]Datos!$B$123,2,IF(V36=[2]Datos!$B$124,1,0)))))+(IF(W36=[2]Datos!$B$127,4,IF(W36=[2]Datos!$B$128,3,IF(W36=[2]Datos!$B$129,2,IF(W36=[2]Datos!$B$130,1,0))))))/4),0)</f>
        <v>0</v>
      </c>
      <c r="Y36" s="130">
        <f>IF(I36=Datos!$B$102,5*(N36+S36+X36),IF(I36=Datos!$B$103,4*(N36+S36+X36),IF(I36=Datos!$B$104,3*(N36+S36+X36),IF(I36=Datos!$B$105,2*(N36+S36+X36),IF(I36=Datos!$B$106,1*(N36+S36+X36),0)))))</f>
        <v>0</v>
      </c>
      <c r="Z36" s="130" t="str">
        <f t="shared" si="3"/>
        <v>-</v>
      </c>
      <c r="AA36" s="132"/>
      <c r="AB36" s="164"/>
      <c r="AC36" s="164"/>
      <c r="AD36" s="164"/>
      <c r="AE36" s="165"/>
    </row>
    <row r="37" spans="2:31" s="172" customFormat="1" ht="97.5" customHeight="1" thickBot="1" x14ac:dyDescent="0.3">
      <c r="B37" s="367"/>
      <c r="C37" s="368"/>
      <c r="D37" s="67"/>
      <c r="E37" s="147" t="str">
        <f>IF(B37=0,"",VLOOKUP(B37,'Datos SGC'!$B$50:$C$71,2))</f>
        <v/>
      </c>
      <c r="F37" s="67"/>
      <c r="G37" s="67"/>
      <c r="H37" s="67"/>
      <c r="I37" s="131"/>
      <c r="J37" s="67"/>
      <c r="K37" s="67"/>
      <c r="L37" s="67"/>
      <c r="M37" s="67"/>
      <c r="N37" s="158">
        <f>ROUND((((IF(J37=Datos!$B$109,4,IF(J37=Datos!$B$110,3,IF(J37=Datos!$B$111,2,IF(J37=Datos!$B$112,1,0)))))+(IF(K37=Datos!$B$115,4,IF(K37=Datos!$B$116,3,IF(K37=Datos!$B$117,2,IF(K37=Datos!$B$118,1,0)))))+(IF(L37=Datos!$B$121,4,IF(L37=Datos!$B$122,3,IF(L37=Datos!$B$123,2,IF(L37=Datos!$B$124,1,0)))))+(IF(M37=Datos!$B$127,4,IF(M37=Datos!$B$128,3,IF(M37=Datos!$B$129,2,IF(M37=Datos!$B$130,1,0))))))/4),0)</f>
        <v>0</v>
      </c>
      <c r="O37" s="67"/>
      <c r="P37" s="67"/>
      <c r="Q37" s="67"/>
      <c r="R37" s="67"/>
      <c r="S37" s="157">
        <f>ROUND((((IF(O37=Datos!$B$109,4,IF(O37=Datos!$B$110,3,IF(O37=Datos!$B$111,2,IF(O37=Datos!$B$112,1,0)))))+(IF(P37=Datos!$B$115,4,IF(P37=Datos!$B$116,3,IF(P37=Datos!$B$117,2,IF(P37=Datos!$B$118,1,0)))))+(IF(Q37=Datos!$B$121,4,IF(Q37=Datos!$B$122,3,IF(Q37=Datos!$B$123,2,IF(Q37=Datos!$B$124,1,0)))))+(IF(R37=Datos!$B$127,4,IF(R37=Datos!$B$128,3,IF(R37=Datos!$B$129,2,IF(R37=Datos!$B$130,1,0))))))/4),0)</f>
        <v>0</v>
      </c>
      <c r="T37" s="67"/>
      <c r="U37" s="67"/>
      <c r="V37" s="67"/>
      <c r="W37" s="67"/>
      <c r="X37" s="130">
        <f>ROUND((((IF(T37=[2]Datos!$B$109,4,IF(T37=[2]Datos!$B$110,3,IF(T37=[2]Datos!$B$111,2,IF(T37=[2]Datos!$B$112,1,0)))))+(IF(U37=[2]Datos!$B$115,4,IF(U37=[2]Datos!$B$116,3,IF(U37=[2]Datos!$B$117,2,IF(U37=[2]Datos!$B$118,1,0)))))+(IF(V37=[2]Datos!$B$121,4,IF(V37=[2]Datos!$B$122,3,IF(V37=[2]Datos!$B$123,2,IF(V37=[2]Datos!$B$124,1,0)))))+(IF(W37=[2]Datos!$B$127,4,IF(W37=[2]Datos!$B$128,3,IF(W37=[2]Datos!$B$129,2,IF(W37=[2]Datos!$B$130,1,0))))))/4),0)</f>
        <v>0</v>
      </c>
      <c r="Y37" s="130">
        <f>IF(I37=Datos!$B$102,5*(N37+S37+X37),IF(I37=Datos!$B$103,4*(N37+S37+X37),IF(I37=Datos!$B$104,3*(N37+S37+X37),IF(I37=Datos!$B$105,2*(N37+S37+X37),IF(I37=Datos!$B$106,1*(N37+S37+X37),0)))))</f>
        <v>0</v>
      </c>
      <c r="Z37" s="130" t="str">
        <f t="shared" si="3"/>
        <v>-</v>
      </c>
      <c r="AA37" s="132"/>
      <c r="AB37" s="164"/>
      <c r="AC37" s="164"/>
      <c r="AD37" s="164"/>
      <c r="AE37" s="165"/>
    </row>
    <row r="38" spans="2:31" s="172" customFormat="1" ht="97.5" customHeight="1" thickBot="1" x14ac:dyDescent="0.3">
      <c r="B38" s="367"/>
      <c r="C38" s="368"/>
      <c r="D38" s="67"/>
      <c r="E38" s="147" t="str">
        <f>IF(B38=0,"",VLOOKUP(B38,'Datos SGC'!$B$50:$C$71,2))</f>
        <v/>
      </c>
      <c r="F38" s="67"/>
      <c r="G38" s="67"/>
      <c r="H38" s="67"/>
      <c r="I38" s="131"/>
      <c r="J38" s="67"/>
      <c r="K38" s="67"/>
      <c r="L38" s="67"/>
      <c r="M38" s="67"/>
      <c r="N38" s="158">
        <f>ROUND((((IF(J38=Datos!$B$109,4,IF(J38=Datos!$B$110,3,IF(J38=Datos!$B$111,2,IF(J38=Datos!$B$112,1,0)))))+(IF(K38=Datos!$B$115,4,IF(K38=Datos!$B$116,3,IF(K38=Datos!$B$117,2,IF(K38=Datos!$B$118,1,0)))))+(IF(L38=Datos!$B$121,4,IF(L38=Datos!$B$122,3,IF(L38=Datos!$B$123,2,IF(L38=Datos!$B$124,1,0)))))+(IF(M38=Datos!$B$127,4,IF(M38=Datos!$B$128,3,IF(M38=Datos!$B$129,2,IF(M38=Datos!$B$130,1,0))))))/4),0)</f>
        <v>0</v>
      </c>
      <c r="O38" s="67"/>
      <c r="P38" s="67"/>
      <c r="Q38" s="67"/>
      <c r="R38" s="67"/>
      <c r="S38" s="157">
        <f>ROUND((((IF(O38=Datos!$B$109,4,IF(O38=Datos!$B$110,3,IF(O38=Datos!$B$111,2,IF(O38=Datos!$B$112,1,0)))))+(IF(P38=Datos!$B$115,4,IF(P38=Datos!$B$116,3,IF(P38=Datos!$B$117,2,IF(P38=Datos!$B$118,1,0)))))+(IF(Q38=Datos!$B$121,4,IF(Q38=Datos!$B$122,3,IF(Q38=Datos!$B$123,2,IF(Q38=Datos!$B$124,1,0)))))+(IF(R38=Datos!$B$127,4,IF(R38=Datos!$B$128,3,IF(R38=Datos!$B$129,2,IF(R38=Datos!$B$130,1,0))))))/4),0)</f>
        <v>0</v>
      </c>
      <c r="T38" s="67"/>
      <c r="U38" s="67"/>
      <c r="V38" s="67"/>
      <c r="W38" s="67"/>
      <c r="X38" s="130">
        <f>ROUND((((IF(T38=[2]Datos!$B$109,4,IF(T38=[2]Datos!$B$110,3,IF(T38=[2]Datos!$B$111,2,IF(T38=[2]Datos!$B$112,1,0)))))+(IF(U38=[2]Datos!$B$115,4,IF(U38=[2]Datos!$B$116,3,IF(U38=[2]Datos!$B$117,2,IF(U38=[2]Datos!$B$118,1,0)))))+(IF(V38=[2]Datos!$B$121,4,IF(V38=[2]Datos!$B$122,3,IF(V38=[2]Datos!$B$123,2,IF(V38=[2]Datos!$B$124,1,0)))))+(IF(W38=[2]Datos!$B$127,4,IF(W38=[2]Datos!$B$128,3,IF(W38=[2]Datos!$B$129,2,IF(W38=[2]Datos!$B$130,1,0))))))/4),0)</f>
        <v>0</v>
      </c>
      <c r="Y38" s="130">
        <f>IF(I38=Datos!$B$102,5*(N38+S38+X38),IF(I38=Datos!$B$103,4*(N38+S38+X38),IF(I38=Datos!$B$104,3*(N38+S38+X38),IF(I38=Datos!$B$105,2*(N38+S38+X38),IF(I38=Datos!$B$106,1*(N38+S38+X38),0)))))</f>
        <v>0</v>
      </c>
      <c r="Z38" s="130" t="str">
        <f t="shared" si="3"/>
        <v>-</v>
      </c>
      <c r="AA38" s="132"/>
      <c r="AB38" s="164"/>
      <c r="AC38" s="164"/>
      <c r="AD38" s="164"/>
      <c r="AE38" s="165"/>
    </row>
    <row r="39" spans="2:31" s="172" customFormat="1" ht="97.5" customHeight="1" thickBot="1" x14ac:dyDescent="0.3">
      <c r="B39" s="367"/>
      <c r="C39" s="368"/>
      <c r="D39" s="67"/>
      <c r="E39" s="147" t="str">
        <f>IF(B39=0,"",VLOOKUP(B39,'Datos SGC'!$B$50:$C$71,2))</f>
        <v/>
      </c>
      <c r="F39" s="67"/>
      <c r="G39" s="67"/>
      <c r="H39" s="67"/>
      <c r="I39" s="131"/>
      <c r="J39" s="67"/>
      <c r="K39" s="67"/>
      <c r="L39" s="67"/>
      <c r="M39" s="67"/>
      <c r="N39" s="158">
        <f>ROUND((((IF(J39=Datos!$B$109,4,IF(J39=Datos!$B$110,3,IF(J39=Datos!$B$111,2,IF(J39=Datos!$B$112,1,0)))))+(IF(K39=Datos!$B$115,4,IF(K39=Datos!$B$116,3,IF(K39=Datos!$B$117,2,IF(K39=Datos!$B$118,1,0)))))+(IF(L39=Datos!$B$121,4,IF(L39=Datos!$B$122,3,IF(L39=Datos!$B$123,2,IF(L39=Datos!$B$124,1,0)))))+(IF(M39=Datos!$B$127,4,IF(M39=Datos!$B$128,3,IF(M39=Datos!$B$129,2,IF(M39=Datos!$B$130,1,0))))))/4),0)</f>
        <v>0</v>
      </c>
      <c r="O39" s="67"/>
      <c r="P39" s="67"/>
      <c r="Q39" s="67"/>
      <c r="R39" s="67"/>
      <c r="S39" s="157">
        <f>ROUND((((IF(O39=Datos!$B$109,4,IF(O39=Datos!$B$110,3,IF(O39=Datos!$B$111,2,IF(O39=Datos!$B$112,1,0)))))+(IF(P39=Datos!$B$115,4,IF(P39=Datos!$B$116,3,IF(P39=Datos!$B$117,2,IF(P39=Datos!$B$118,1,0)))))+(IF(Q39=Datos!$B$121,4,IF(Q39=Datos!$B$122,3,IF(Q39=Datos!$B$123,2,IF(Q39=Datos!$B$124,1,0)))))+(IF(R39=Datos!$B$127,4,IF(R39=Datos!$B$128,3,IF(R39=Datos!$B$129,2,IF(R39=Datos!$B$130,1,0))))))/4),0)</f>
        <v>0</v>
      </c>
      <c r="T39" s="67"/>
      <c r="U39" s="67"/>
      <c r="V39" s="67"/>
      <c r="W39" s="67"/>
      <c r="X39" s="130">
        <f>ROUND((((IF(T39=[2]Datos!$B$109,4,IF(T39=[2]Datos!$B$110,3,IF(T39=[2]Datos!$B$111,2,IF(T39=[2]Datos!$B$112,1,0)))))+(IF(U39=[2]Datos!$B$115,4,IF(U39=[2]Datos!$B$116,3,IF(U39=[2]Datos!$B$117,2,IF(U39=[2]Datos!$B$118,1,0)))))+(IF(V39=[2]Datos!$B$121,4,IF(V39=[2]Datos!$B$122,3,IF(V39=[2]Datos!$B$123,2,IF(V39=[2]Datos!$B$124,1,0)))))+(IF(W39=[2]Datos!$B$127,4,IF(W39=[2]Datos!$B$128,3,IF(W39=[2]Datos!$B$129,2,IF(W39=[2]Datos!$B$130,1,0))))))/4),0)</f>
        <v>0</v>
      </c>
      <c r="Y39" s="130">
        <f>IF(I39=Datos!$B$102,5*(N39+S39+X39),IF(I39=Datos!$B$103,4*(N39+S39+X39),IF(I39=Datos!$B$104,3*(N39+S39+X39),IF(I39=Datos!$B$105,2*(N39+S39+X39),IF(I39=Datos!$B$106,1*(N39+S39+X39),0)))))</f>
        <v>0</v>
      </c>
      <c r="Z39" s="130" t="str">
        <f t="shared" si="3"/>
        <v>-</v>
      </c>
      <c r="AA39" s="132"/>
      <c r="AB39" s="164"/>
      <c r="AC39" s="164"/>
      <c r="AD39" s="164"/>
      <c r="AE39" s="165"/>
    </row>
    <row r="40" spans="2:31" s="172" customFormat="1" ht="97.5" customHeight="1" thickBot="1" x14ac:dyDescent="0.3">
      <c r="B40" s="367"/>
      <c r="C40" s="368"/>
      <c r="D40" s="67"/>
      <c r="E40" s="147" t="str">
        <f>IF(B40=0,"",VLOOKUP(B40,'Datos SGC'!$B$50:$C$71,2))</f>
        <v/>
      </c>
      <c r="F40" s="67"/>
      <c r="G40" s="67"/>
      <c r="H40" s="67"/>
      <c r="I40" s="131"/>
      <c r="J40" s="67"/>
      <c r="K40" s="67"/>
      <c r="L40" s="67"/>
      <c r="M40" s="67"/>
      <c r="N40" s="158">
        <f>ROUND((((IF(J40=Datos!$B$109,4,IF(J40=Datos!$B$110,3,IF(J40=Datos!$B$111,2,IF(J40=Datos!$B$112,1,0)))))+(IF(K40=Datos!$B$115,4,IF(K40=Datos!$B$116,3,IF(K40=Datos!$B$117,2,IF(K40=Datos!$B$118,1,0)))))+(IF(L40=Datos!$B$121,4,IF(L40=Datos!$B$122,3,IF(L40=Datos!$B$123,2,IF(L40=Datos!$B$124,1,0)))))+(IF(M40=Datos!$B$127,4,IF(M40=Datos!$B$128,3,IF(M40=Datos!$B$129,2,IF(M40=Datos!$B$130,1,0))))))/4),0)</f>
        <v>0</v>
      </c>
      <c r="O40" s="67"/>
      <c r="P40" s="67"/>
      <c r="Q40" s="67"/>
      <c r="R40" s="67"/>
      <c r="S40" s="157">
        <f>ROUND((((IF(O40=Datos!$B$109,4,IF(O40=Datos!$B$110,3,IF(O40=Datos!$B$111,2,IF(O40=Datos!$B$112,1,0)))))+(IF(P40=Datos!$B$115,4,IF(P40=Datos!$B$116,3,IF(P40=Datos!$B$117,2,IF(P40=Datos!$B$118,1,0)))))+(IF(Q40=Datos!$B$121,4,IF(Q40=Datos!$B$122,3,IF(Q40=Datos!$B$123,2,IF(Q40=Datos!$B$124,1,0)))))+(IF(R40=Datos!$B$127,4,IF(R40=Datos!$B$128,3,IF(R40=Datos!$B$129,2,IF(R40=Datos!$B$130,1,0))))))/4),0)</f>
        <v>0</v>
      </c>
      <c r="T40" s="67"/>
      <c r="U40" s="67"/>
      <c r="V40" s="67"/>
      <c r="W40" s="67"/>
      <c r="X40" s="130">
        <f>ROUND((((IF(T40=[2]Datos!$B$109,4,IF(T40=[2]Datos!$B$110,3,IF(T40=[2]Datos!$B$111,2,IF(T40=[2]Datos!$B$112,1,0)))))+(IF(U40=[2]Datos!$B$115,4,IF(U40=[2]Datos!$B$116,3,IF(U40=[2]Datos!$B$117,2,IF(U40=[2]Datos!$B$118,1,0)))))+(IF(V40=[2]Datos!$B$121,4,IF(V40=[2]Datos!$B$122,3,IF(V40=[2]Datos!$B$123,2,IF(V40=[2]Datos!$B$124,1,0)))))+(IF(W40=[2]Datos!$B$127,4,IF(W40=[2]Datos!$B$128,3,IF(W40=[2]Datos!$B$129,2,IF(W40=[2]Datos!$B$130,1,0))))))/4),0)</f>
        <v>0</v>
      </c>
      <c r="Y40" s="130">
        <f>IF(I40=Datos!$B$102,5*(N40+S40+X40),IF(I40=Datos!$B$103,4*(N40+S40+X40),IF(I40=Datos!$B$104,3*(N40+S40+X40),IF(I40=Datos!$B$105,2*(N40+S40+X40),IF(I40=Datos!$B$106,1*(N40+S40+X40),0)))))</f>
        <v>0</v>
      </c>
      <c r="Z40" s="130" t="str">
        <f t="shared" si="3"/>
        <v>-</v>
      </c>
      <c r="AA40" s="132"/>
      <c r="AB40" s="164"/>
      <c r="AC40" s="164"/>
      <c r="AD40" s="164"/>
      <c r="AE40" s="165"/>
    </row>
    <row r="41" spans="2:31" s="172" customFormat="1" ht="97.5" customHeight="1" thickBot="1" x14ac:dyDescent="0.3">
      <c r="B41" s="367"/>
      <c r="C41" s="368"/>
      <c r="D41" s="67"/>
      <c r="E41" s="147" t="str">
        <f>IF(B41=0,"",VLOOKUP(B41,'Datos SGC'!$B$50:$C$71,2))</f>
        <v/>
      </c>
      <c r="F41" s="67"/>
      <c r="G41" s="67"/>
      <c r="H41" s="67"/>
      <c r="I41" s="131"/>
      <c r="J41" s="67"/>
      <c r="K41" s="67"/>
      <c r="L41" s="67"/>
      <c r="M41" s="67"/>
      <c r="N41" s="158">
        <f>ROUND((((IF(J41=Datos!$B$109,4,IF(J41=Datos!$B$110,3,IF(J41=Datos!$B$111,2,IF(J41=Datos!$B$112,1,0)))))+(IF(K41=Datos!$B$115,4,IF(K41=Datos!$B$116,3,IF(K41=Datos!$B$117,2,IF(K41=Datos!$B$118,1,0)))))+(IF(L41=Datos!$B$121,4,IF(L41=Datos!$B$122,3,IF(L41=Datos!$B$123,2,IF(L41=Datos!$B$124,1,0)))))+(IF(M41=Datos!$B$127,4,IF(M41=Datos!$B$128,3,IF(M41=Datos!$B$129,2,IF(M41=Datos!$B$130,1,0))))))/4),0)</f>
        <v>0</v>
      </c>
      <c r="O41" s="67"/>
      <c r="P41" s="67"/>
      <c r="Q41" s="67"/>
      <c r="R41" s="67"/>
      <c r="S41" s="157">
        <f>ROUND((((IF(O41=Datos!$B$109,4,IF(O41=Datos!$B$110,3,IF(O41=Datos!$B$111,2,IF(O41=Datos!$B$112,1,0)))))+(IF(P41=Datos!$B$115,4,IF(P41=Datos!$B$116,3,IF(P41=Datos!$B$117,2,IF(P41=Datos!$B$118,1,0)))))+(IF(Q41=Datos!$B$121,4,IF(Q41=Datos!$B$122,3,IF(Q41=Datos!$B$123,2,IF(Q41=Datos!$B$124,1,0)))))+(IF(R41=Datos!$B$127,4,IF(R41=Datos!$B$128,3,IF(R41=Datos!$B$129,2,IF(R41=Datos!$B$130,1,0))))))/4),0)</f>
        <v>0</v>
      </c>
      <c r="T41" s="67"/>
      <c r="U41" s="67"/>
      <c r="V41" s="67"/>
      <c r="W41" s="67"/>
      <c r="X41" s="130">
        <f>ROUND((((IF(T41=[2]Datos!$B$109,4,IF(T41=[2]Datos!$B$110,3,IF(T41=[2]Datos!$B$111,2,IF(T41=[2]Datos!$B$112,1,0)))))+(IF(U41=[2]Datos!$B$115,4,IF(U41=[2]Datos!$B$116,3,IF(U41=[2]Datos!$B$117,2,IF(U41=[2]Datos!$B$118,1,0)))))+(IF(V41=[2]Datos!$B$121,4,IF(V41=[2]Datos!$B$122,3,IF(V41=[2]Datos!$B$123,2,IF(V41=[2]Datos!$B$124,1,0)))))+(IF(W41=[2]Datos!$B$127,4,IF(W41=[2]Datos!$B$128,3,IF(W41=[2]Datos!$B$129,2,IF(W41=[2]Datos!$B$130,1,0))))))/4),0)</f>
        <v>0</v>
      </c>
      <c r="Y41" s="130">
        <f>IF(I41=Datos!$B$102,5*(N41+S41+X41),IF(I41=Datos!$B$103,4*(N41+S41+X41),IF(I41=Datos!$B$104,3*(N41+S41+X41),IF(I41=Datos!$B$105,2*(N41+S41+X41),IF(I41=Datos!$B$106,1*(N41+S41+X41),0)))))</f>
        <v>0</v>
      </c>
      <c r="Z41" s="130" t="str">
        <f t="shared" si="3"/>
        <v>-</v>
      </c>
      <c r="AA41" s="132"/>
      <c r="AB41" s="164"/>
      <c r="AC41" s="164"/>
      <c r="AD41" s="164"/>
      <c r="AE41" s="165"/>
    </row>
    <row r="42" spans="2:31" s="172" customFormat="1" ht="97.5" customHeight="1" thickBot="1" x14ac:dyDescent="0.3">
      <c r="B42" s="367"/>
      <c r="C42" s="368"/>
      <c r="D42" s="67"/>
      <c r="E42" s="147" t="str">
        <f>IF(B42=0,"",VLOOKUP(B42,'Datos SGC'!$B$50:$C$71,2))</f>
        <v/>
      </c>
      <c r="F42" s="67"/>
      <c r="G42" s="67"/>
      <c r="H42" s="67"/>
      <c r="I42" s="131"/>
      <c r="J42" s="67"/>
      <c r="K42" s="67"/>
      <c r="L42" s="67"/>
      <c r="M42" s="67"/>
      <c r="N42" s="158">
        <f>ROUND((((IF(J42=Datos!$B$109,4,IF(J42=Datos!$B$110,3,IF(J42=Datos!$B$111,2,IF(J42=Datos!$B$112,1,0)))))+(IF(K42=Datos!$B$115,4,IF(K42=Datos!$B$116,3,IF(K42=Datos!$B$117,2,IF(K42=Datos!$B$118,1,0)))))+(IF(L42=Datos!$B$121,4,IF(L42=Datos!$B$122,3,IF(L42=Datos!$B$123,2,IF(L42=Datos!$B$124,1,0)))))+(IF(M42=Datos!$B$127,4,IF(M42=Datos!$B$128,3,IF(M42=Datos!$B$129,2,IF(M42=Datos!$B$130,1,0))))))/4),0)</f>
        <v>0</v>
      </c>
      <c r="O42" s="67"/>
      <c r="P42" s="67"/>
      <c r="Q42" s="67"/>
      <c r="R42" s="67"/>
      <c r="S42" s="157">
        <f>ROUND((((IF(O42=Datos!$B$109,4,IF(O42=Datos!$B$110,3,IF(O42=Datos!$B$111,2,IF(O42=Datos!$B$112,1,0)))))+(IF(P42=Datos!$B$115,4,IF(P42=Datos!$B$116,3,IF(P42=Datos!$B$117,2,IF(P42=Datos!$B$118,1,0)))))+(IF(Q42=Datos!$B$121,4,IF(Q42=Datos!$B$122,3,IF(Q42=Datos!$B$123,2,IF(Q42=Datos!$B$124,1,0)))))+(IF(R42=Datos!$B$127,4,IF(R42=Datos!$B$128,3,IF(R42=Datos!$B$129,2,IF(R42=Datos!$B$130,1,0))))))/4),0)</f>
        <v>0</v>
      </c>
      <c r="T42" s="67"/>
      <c r="U42" s="67"/>
      <c r="V42" s="67"/>
      <c r="W42" s="67"/>
      <c r="X42" s="130">
        <f>ROUND((((IF(T42=[2]Datos!$B$109,4,IF(T42=[2]Datos!$B$110,3,IF(T42=[2]Datos!$B$111,2,IF(T42=[2]Datos!$B$112,1,0)))))+(IF(U42=[2]Datos!$B$115,4,IF(U42=[2]Datos!$B$116,3,IF(U42=[2]Datos!$B$117,2,IF(U42=[2]Datos!$B$118,1,0)))))+(IF(V42=[2]Datos!$B$121,4,IF(V42=[2]Datos!$B$122,3,IF(V42=[2]Datos!$B$123,2,IF(V42=[2]Datos!$B$124,1,0)))))+(IF(W42=[2]Datos!$B$127,4,IF(W42=[2]Datos!$B$128,3,IF(W42=[2]Datos!$B$129,2,IF(W42=[2]Datos!$B$130,1,0))))))/4),0)</f>
        <v>0</v>
      </c>
      <c r="Y42" s="130">
        <f>IF(I42=Datos!$B$102,5*(N42+S42+X42),IF(I42=Datos!$B$103,4*(N42+S42+X42),IF(I42=Datos!$B$104,3*(N42+S42+X42),IF(I42=Datos!$B$105,2*(N42+S42+X42),IF(I42=Datos!$B$106,1*(N42+S42+X42),0)))))</f>
        <v>0</v>
      </c>
      <c r="Z42" s="130" t="str">
        <f t="shared" si="3"/>
        <v>-</v>
      </c>
      <c r="AA42" s="132"/>
      <c r="AB42" s="164"/>
      <c r="AC42" s="164"/>
      <c r="AD42" s="164"/>
      <c r="AE42" s="165"/>
    </row>
    <row r="43" spans="2:31" s="172" customFormat="1" ht="97.5" customHeight="1" thickBot="1" x14ac:dyDescent="0.3">
      <c r="B43" s="367"/>
      <c r="C43" s="368"/>
      <c r="D43" s="67"/>
      <c r="E43" s="147" t="str">
        <f>IF(B43=0,"",VLOOKUP(B43,'Datos SGC'!$B$50:$C$71,2))</f>
        <v/>
      </c>
      <c r="F43" s="67"/>
      <c r="G43" s="67"/>
      <c r="H43" s="67"/>
      <c r="I43" s="131"/>
      <c r="J43" s="67"/>
      <c r="K43" s="67"/>
      <c r="L43" s="67"/>
      <c r="M43" s="67"/>
      <c r="N43" s="158">
        <f>ROUND((((IF(J43=Datos!$B$109,4,IF(J43=Datos!$B$110,3,IF(J43=Datos!$B$111,2,IF(J43=Datos!$B$112,1,0)))))+(IF(K43=Datos!$B$115,4,IF(K43=Datos!$B$116,3,IF(K43=Datos!$B$117,2,IF(K43=Datos!$B$118,1,0)))))+(IF(L43=Datos!$B$121,4,IF(L43=Datos!$B$122,3,IF(L43=Datos!$B$123,2,IF(L43=Datos!$B$124,1,0)))))+(IF(M43=Datos!$B$127,4,IF(M43=Datos!$B$128,3,IF(M43=Datos!$B$129,2,IF(M43=Datos!$B$130,1,0))))))/4),0)</f>
        <v>0</v>
      </c>
      <c r="O43" s="67"/>
      <c r="P43" s="67"/>
      <c r="Q43" s="67"/>
      <c r="R43" s="67"/>
      <c r="S43" s="157">
        <f>ROUND((((IF(O43=Datos!$B$109,4,IF(O43=Datos!$B$110,3,IF(O43=Datos!$B$111,2,IF(O43=Datos!$B$112,1,0)))))+(IF(P43=Datos!$B$115,4,IF(P43=Datos!$B$116,3,IF(P43=Datos!$B$117,2,IF(P43=Datos!$B$118,1,0)))))+(IF(Q43=Datos!$B$121,4,IF(Q43=Datos!$B$122,3,IF(Q43=Datos!$B$123,2,IF(Q43=Datos!$B$124,1,0)))))+(IF(R43=Datos!$B$127,4,IF(R43=Datos!$B$128,3,IF(R43=Datos!$B$129,2,IF(R43=Datos!$B$130,1,0))))))/4),0)</f>
        <v>0</v>
      </c>
      <c r="T43" s="67"/>
      <c r="U43" s="67"/>
      <c r="V43" s="67"/>
      <c r="W43" s="67"/>
      <c r="X43" s="130">
        <f>ROUND((((IF(T43=[2]Datos!$B$109,4,IF(T43=[2]Datos!$B$110,3,IF(T43=[2]Datos!$B$111,2,IF(T43=[2]Datos!$B$112,1,0)))))+(IF(U43=[2]Datos!$B$115,4,IF(U43=[2]Datos!$B$116,3,IF(U43=[2]Datos!$B$117,2,IF(U43=[2]Datos!$B$118,1,0)))))+(IF(V43=[2]Datos!$B$121,4,IF(V43=[2]Datos!$B$122,3,IF(V43=[2]Datos!$B$123,2,IF(V43=[2]Datos!$B$124,1,0)))))+(IF(W43=[2]Datos!$B$127,4,IF(W43=[2]Datos!$B$128,3,IF(W43=[2]Datos!$B$129,2,IF(W43=[2]Datos!$B$130,1,0))))))/4),0)</f>
        <v>0</v>
      </c>
      <c r="Y43" s="130">
        <f>IF(I43=Datos!$B$102,5*(N43+S43+X43),IF(I43=Datos!$B$103,4*(N43+S43+X43),IF(I43=Datos!$B$104,3*(N43+S43+X43),IF(I43=Datos!$B$105,2*(N43+S43+X43),IF(I43=Datos!$B$106,1*(N43+S43+X43),0)))))</f>
        <v>0</v>
      </c>
      <c r="Z43" s="130" t="str">
        <f t="shared" si="3"/>
        <v>-</v>
      </c>
      <c r="AA43" s="132"/>
      <c r="AB43" s="164"/>
      <c r="AC43" s="164"/>
      <c r="AD43" s="164"/>
      <c r="AE43" s="165"/>
    </row>
    <row r="44" spans="2:31" s="172" customFormat="1" ht="97.5" customHeight="1" thickBot="1" x14ac:dyDescent="0.3">
      <c r="B44" s="367"/>
      <c r="C44" s="368"/>
      <c r="D44" s="67"/>
      <c r="E44" s="147" t="str">
        <f>IF(B44=0,"",VLOOKUP(B44,'Datos SGC'!$B$50:$C$71,2))</f>
        <v/>
      </c>
      <c r="F44" s="67"/>
      <c r="G44" s="67"/>
      <c r="H44" s="67"/>
      <c r="I44" s="131"/>
      <c r="J44" s="67"/>
      <c r="K44" s="67"/>
      <c r="L44" s="67"/>
      <c r="M44" s="67"/>
      <c r="N44" s="158">
        <f>ROUND((((IF(J44=Datos!$B$109,4,IF(J44=Datos!$B$110,3,IF(J44=Datos!$B$111,2,IF(J44=Datos!$B$112,1,0)))))+(IF(K44=Datos!$B$115,4,IF(K44=Datos!$B$116,3,IF(K44=Datos!$B$117,2,IF(K44=Datos!$B$118,1,0)))))+(IF(L44=Datos!$B$121,4,IF(L44=Datos!$B$122,3,IF(L44=Datos!$B$123,2,IF(L44=Datos!$B$124,1,0)))))+(IF(M44=Datos!$B$127,4,IF(M44=Datos!$B$128,3,IF(M44=Datos!$B$129,2,IF(M44=Datos!$B$130,1,0))))))/4),0)</f>
        <v>0</v>
      </c>
      <c r="O44" s="67"/>
      <c r="P44" s="67"/>
      <c r="Q44" s="67"/>
      <c r="R44" s="67"/>
      <c r="S44" s="157">
        <f>ROUND((((IF(O44=Datos!$B$109,4,IF(O44=Datos!$B$110,3,IF(O44=Datos!$B$111,2,IF(O44=Datos!$B$112,1,0)))))+(IF(P44=Datos!$B$115,4,IF(P44=Datos!$B$116,3,IF(P44=Datos!$B$117,2,IF(P44=Datos!$B$118,1,0)))))+(IF(Q44=Datos!$B$121,4,IF(Q44=Datos!$B$122,3,IF(Q44=Datos!$B$123,2,IF(Q44=Datos!$B$124,1,0)))))+(IF(R44=Datos!$B$127,4,IF(R44=Datos!$B$128,3,IF(R44=Datos!$B$129,2,IF(R44=Datos!$B$130,1,0))))))/4),0)</f>
        <v>0</v>
      </c>
      <c r="T44" s="67"/>
      <c r="U44" s="67"/>
      <c r="V44" s="67"/>
      <c r="W44" s="67"/>
      <c r="X44" s="130">
        <f>ROUND((((IF(T44=[2]Datos!$B$109,4,IF(T44=[2]Datos!$B$110,3,IF(T44=[2]Datos!$B$111,2,IF(T44=[2]Datos!$B$112,1,0)))))+(IF(U44=[2]Datos!$B$115,4,IF(U44=[2]Datos!$B$116,3,IF(U44=[2]Datos!$B$117,2,IF(U44=[2]Datos!$B$118,1,0)))))+(IF(V44=[2]Datos!$B$121,4,IF(V44=[2]Datos!$B$122,3,IF(V44=[2]Datos!$B$123,2,IF(V44=[2]Datos!$B$124,1,0)))))+(IF(W44=[2]Datos!$B$127,4,IF(W44=[2]Datos!$B$128,3,IF(W44=[2]Datos!$B$129,2,IF(W44=[2]Datos!$B$130,1,0))))))/4),0)</f>
        <v>0</v>
      </c>
      <c r="Y44" s="130">
        <f>IF(I44=Datos!$B$102,5*(N44+S44+X44),IF(I44=Datos!$B$103,4*(N44+S44+X44),IF(I44=Datos!$B$104,3*(N44+S44+X44),IF(I44=Datos!$B$105,2*(N44+S44+X44),IF(I44=Datos!$B$106,1*(N44+S44+X44),0)))))</f>
        <v>0</v>
      </c>
      <c r="Z44" s="130" t="str">
        <f t="shared" si="3"/>
        <v>-</v>
      </c>
      <c r="AA44" s="132"/>
      <c r="AB44" s="164"/>
      <c r="AC44" s="164"/>
      <c r="AD44" s="164"/>
      <c r="AE44" s="165"/>
    </row>
    <row r="45" spans="2:31" s="172" customFormat="1" ht="97.5" customHeight="1" thickBot="1" x14ac:dyDescent="0.3">
      <c r="B45" s="367"/>
      <c r="C45" s="368"/>
      <c r="D45" s="67"/>
      <c r="E45" s="147" t="str">
        <f>IF(B45=0,"",VLOOKUP(B45,'Datos SGC'!$B$50:$C$71,2))</f>
        <v/>
      </c>
      <c r="F45" s="67"/>
      <c r="G45" s="67"/>
      <c r="H45" s="67"/>
      <c r="I45" s="131"/>
      <c r="J45" s="67"/>
      <c r="K45" s="67"/>
      <c r="L45" s="67"/>
      <c r="M45" s="67"/>
      <c r="N45" s="158">
        <f>ROUND((((IF(J45=Datos!$B$109,4,IF(J45=Datos!$B$110,3,IF(J45=Datos!$B$111,2,IF(J45=Datos!$B$112,1,0)))))+(IF(K45=Datos!$B$115,4,IF(K45=Datos!$B$116,3,IF(K45=Datos!$B$117,2,IF(K45=Datos!$B$118,1,0)))))+(IF(L45=Datos!$B$121,4,IF(L45=Datos!$B$122,3,IF(L45=Datos!$B$123,2,IF(L45=Datos!$B$124,1,0)))))+(IF(M45=Datos!$B$127,4,IF(M45=Datos!$B$128,3,IF(M45=Datos!$B$129,2,IF(M45=Datos!$B$130,1,0))))))/4),0)</f>
        <v>0</v>
      </c>
      <c r="O45" s="67"/>
      <c r="P45" s="67"/>
      <c r="Q45" s="67"/>
      <c r="R45" s="67"/>
      <c r="S45" s="157">
        <f>ROUND((((IF(O45=Datos!$B$109,4,IF(O45=Datos!$B$110,3,IF(O45=Datos!$B$111,2,IF(O45=Datos!$B$112,1,0)))))+(IF(P45=Datos!$B$115,4,IF(P45=Datos!$B$116,3,IF(P45=Datos!$B$117,2,IF(P45=Datos!$B$118,1,0)))))+(IF(Q45=Datos!$B$121,4,IF(Q45=Datos!$B$122,3,IF(Q45=Datos!$B$123,2,IF(Q45=Datos!$B$124,1,0)))))+(IF(R45=Datos!$B$127,4,IF(R45=Datos!$B$128,3,IF(R45=Datos!$B$129,2,IF(R45=Datos!$B$130,1,0))))))/4),0)</f>
        <v>0</v>
      </c>
      <c r="T45" s="67"/>
      <c r="U45" s="67"/>
      <c r="V45" s="67"/>
      <c r="W45" s="67"/>
      <c r="X45" s="130">
        <f>ROUND((((IF(T45=[2]Datos!$B$109,4,IF(T45=[2]Datos!$B$110,3,IF(T45=[2]Datos!$B$111,2,IF(T45=[2]Datos!$B$112,1,0)))))+(IF(U45=[2]Datos!$B$115,4,IF(U45=[2]Datos!$B$116,3,IF(U45=[2]Datos!$B$117,2,IF(U45=[2]Datos!$B$118,1,0)))))+(IF(V45=[2]Datos!$B$121,4,IF(V45=[2]Datos!$B$122,3,IF(V45=[2]Datos!$B$123,2,IF(V45=[2]Datos!$B$124,1,0)))))+(IF(W45=[2]Datos!$B$127,4,IF(W45=[2]Datos!$B$128,3,IF(W45=[2]Datos!$B$129,2,IF(W45=[2]Datos!$B$130,1,0))))))/4),0)</f>
        <v>0</v>
      </c>
      <c r="Y45" s="130">
        <f>IF(I45=Datos!$B$102,5*(N45+S45+X45),IF(I45=Datos!$B$103,4*(N45+S45+X45),IF(I45=Datos!$B$104,3*(N45+S45+X45),IF(I45=Datos!$B$105,2*(N45+S45+X45),IF(I45=Datos!$B$106,1*(N45+S45+X45),0)))))</f>
        <v>0</v>
      </c>
      <c r="Z45" s="130" t="str">
        <f t="shared" si="3"/>
        <v>-</v>
      </c>
      <c r="AA45" s="132"/>
      <c r="AB45" s="164"/>
      <c r="AC45" s="164"/>
      <c r="AD45" s="164"/>
      <c r="AE45" s="165"/>
    </row>
    <row r="46" spans="2:31" s="172" customFormat="1" ht="97.5" customHeight="1" thickBot="1" x14ac:dyDescent="0.3">
      <c r="B46" s="367"/>
      <c r="C46" s="368"/>
      <c r="D46" s="67"/>
      <c r="E46" s="147" t="str">
        <f>IF(B46=0,"",VLOOKUP(B46,'Datos SGC'!$B$50:$C$71,2))</f>
        <v/>
      </c>
      <c r="F46" s="67"/>
      <c r="G46" s="67"/>
      <c r="H46" s="67"/>
      <c r="I46" s="131"/>
      <c r="J46" s="67"/>
      <c r="K46" s="67"/>
      <c r="L46" s="67"/>
      <c r="M46" s="67"/>
      <c r="N46" s="158">
        <f>ROUND((((IF(J46=Datos!$B$109,4,IF(J46=Datos!$B$110,3,IF(J46=Datos!$B$111,2,IF(J46=Datos!$B$112,1,0)))))+(IF(K46=Datos!$B$115,4,IF(K46=Datos!$B$116,3,IF(K46=Datos!$B$117,2,IF(K46=Datos!$B$118,1,0)))))+(IF(L46=Datos!$B$121,4,IF(L46=Datos!$B$122,3,IF(L46=Datos!$B$123,2,IF(L46=Datos!$B$124,1,0)))))+(IF(M46=Datos!$B$127,4,IF(M46=Datos!$B$128,3,IF(M46=Datos!$B$129,2,IF(M46=Datos!$B$130,1,0))))))/4),0)</f>
        <v>0</v>
      </c>
      <c r="O46" s="67"/>
      <c r="P46" s="67"/>
      <c r="Q46" s="67"/>
      <c r="R46" s="67"/>
      <c r="S46" s="157">
        <f>ROUND((((IF(O46=Datos!$B$109,4,IF(O46=Datos!$B$110,3,IF(O46=Datos!$B$111,2,IF(O46=Datos!$B$112,1,0)))))+(IF(P46=Datos!$B$115,4,IF(P46=Datos!$B$116,3,IF(P46=Datos!$B$117,2,IF(P46=Datos!$B$118,1,0)))))+(IF(Q46=Datos!$B$121,4,IF(Q46=Datos!$B$122,3,IF(Q46=Datos!$B$123,2,IF(Q46=Datos!$B$124,1,0)))))+(IF(R46=Datos!$B$127,4,IF(R46=Datos!$B$128,3,IF(R46=Datos!$B$129,2,IF(R46=Datos!$B$130,1,0))))))/4),0)</f>
        <v>0</v>
      </c>
      <c r="T46" s="67"/>
      <c r="U46" s="67"/>
      <c r="V46" s="67"/>
      <c r="W46" s="67"/>
      <c r="X46" s="130">
        <f>ROUND((((IF(T46=[2]Datos!$B$109,4,IF(T46=[2]Datos!$B$110,3,IF(T46=[2]Datos!$B$111,2,IF(T46=[2]Datos!$B$112,1,0)))))+(IF(U46=[2]Datos!$B$115,4,IF(U46=[2]Datos!$B$116,3,IF(U46=[2]Datos!$B$117,2,IF(U46=[2]Datos!$B$118,1,0)))))+(IF(V46=[2]Datos!$B$121,4,IF(V46=[2]Datos!$B$122,3,IF(V46=[2]Datos!$B$123,2,IF(V46=[2]Datos!$B$124,1,0)))))+(IF(W46=[2]Datos!$B$127,4,IF(W46=[2]Datos!$B$128,3,IF(W46=[2]Datos!$B$129,2,IF(W46=[2]Datos!$B$130,1,0))))))/4),0)</f>
        <v>0</v>
      </c>
      <c r="Y46" s="130">
        <f>IF(I46=Datos!$B$102,5*(N46+S46+X46),IF(I46=Datos!$B$103,4*(N46+S46+X46),IF(I46=Datos!$B$104,3*(N46+S46+X46),IF(I46=Datos!$B$105,2*(N46+S46+X46),IF(I46=Datos!$B$106,1*(N46+S46+X46),0)))))</f>
        <v>0</v>
      </c>
      <c r="Z46" s="130" t="str">
        <f t="shared" si="3"/>
        <v>-</v>
      </c>
      <c r="AA46" s="132"/>
      <c r="AB46" s="164"/>
      <c r="AC46" s="164"/>
      <c r="AD46" s="164"/>
      <c r="AE46" s="165"/>
    </row>
    <row r="47" spans="2:31" s="172" customFormat="1" ht="97.5" customHeight="1" thickBot="1" x14ac:dyDescent="0.3">
      <c r="B47" s="367"/>
      <c r="C47" s="368"/>
      <c r="D47" s="67"/>
      <c r="E47" s="147" t="str">
        <f>IF(B47=0,"",VLOOKUP(B47,'Datos SGC'!$B$50:$C$71,2))</f>
        <v/>
      </c>
      <c r="F47" s="67"/>
      <c r="G47" s="67"/>
      <c r="H47" s="67"/>
      <c r="I47" s="131"/>
      <c r="J47" s="67"/>
      <c r="K47" s="67"/>
      <c r="L47" s="67"/>
      <c r="M47" s="67"/>
      <c r="N47" s="158">
        <f>ROUND((((IF(J47=Datos!$B$109,4,IF(J47=Datos!$B$110,3,IF(J47=Datos!$B$111,2,IF(J47=Datos!$B$112,1,0)))))+(IF(K47=Datos!$B$115,4,IF(K47=Datos!$B$116,3,IF(K47=Datos!$B$117,2,IF(K47=Datos!$B$118,1,0)))))+(IF(L47=Datos!$B$121,4,IF(L47=Datos!$B$122,3,IF(L47=Datos!$B$123,2,IF(L47=Datos!$B$124,1,0)))))+(IF(M47=Datos!$B$127,4,IF(M47=Datos!$B$128,3,IF(M47=Datos!$B$129,2,IF(M47=Datos!$B$130,1,0))))))/4),0)</f>
        <v>0</v>
      </c>
      <c r="O47" s="67"/>
      <c r="P47" s="67"/>
      <c r="Q47" s="67"/>
      <c r="R47" s="67"/>
      <c r="S47" s="157">
        <f>ROUND((((IF(O47=Datos!$B$109,4,IF(O47=Datos!$B$110,3,IF(O47=Datos!$B$111,2,IF(O47=Datos!$B$112,1,0)))))+(IF(P47=Datos!$B$115,4,IF(P47=Datos!$B$116,3,IF(P47=Datos!$B$117,2,IF(P47=Datos!$B$118,1,0)))))+(IF(Q47=Datos!$B$121,4,IF(Q47=Datos!$B$122,3,IF(Q47=Datos!$B$123,2,IF(Q47=Datos!$B$124,1,0)))))+(IF(R47=Datos!$B$127,4,IF(R47=Datos!$B$128,3,IF(R47=Datos!$B$129,2,IF(R47=Datos!$B$130,1,0))))))/4),0)</f>
        <v>0</v>
      </c>
      <c r="T47" s="67"/>
      <c r="U47" s="67"/>
      <c r="V47" s="67"/>
      <c r="W47" s="67"/>
      <c r="X47" s="130">
        <f>ROUND((((IF(T47=[2]Datos!$B$109,4,IF(T47=[2]Datos!$B$110,3,IF(T47=[2]Datos!$B$111,2,IF(T47=[2]Datos!$B$112,1,0)))))+(IF(U47=[2]Datos!$B$115,4,IF(U47=[2]Datos!$B$116,3,IF(U47=[2]Datos!$B$117,2,IF(U47=[2]Datos!$B$118,1,0)))))+(IF(V47=[2]Datos!$B$121,4,IF(V47=[2]Datos!$B$122,3,IF(V47=[2]Datos!$B$123,2,IF(V47=[2]Datos!$B$124,1,0)))))+(IF(W47=[2]Datos!$B$127,4,IF(W47=[2]Datos!$B$128,3,IF(W47=[2]Datos!$B$129,2,IF(W47=[2]Datos!$B$130,1,0))))))/4),0)</f>
        <v>0</v>
      </c>
      <c r="Y47" s="130">
        <f>IF(I47=Datos!$B$102,5*(N47+S47+X47),IF(I47=Datos!$B$103,4*(N47+S47+X47),IF(I47=Datos!$B$104,3*(N47+S47+X47),IF(I47=Datos!$B$105,2*(N47+S47+X47),IF(I47=Datos!$B$106,1*(N47+S47+X47),0)))))</f>
        <v>0</v>
      </c>
      <c r="Z47" s="130" t="str">
        <f t="shared" si="3"/>
        <v>-</v>
      </c>
      <c r="AA47" s="132"/>
      <c r="AB47" s="164"/>
      <c r="AC47" s="164"/>
      <c r="AD47" s="164"/>
      <c r="AE47" s="165"/>
    </row>
    <row r="48" spans="2:31" s="172" customFormat="1" ht="97.5" customHeight="1" thickBot="1" x14ac:dyDescent="0.3">
      <c r="B48" s="367"/>
      <c r="C48" s="368"/>
      <c r="D48" s="67"/>
      <c r="E48" s="147" t="str">
        <f>IF(B48=0,"",VLOOKUP(B48,'Datos SGC'!$B$50:$C$71,2))</f>
        <v/>
      </c>
      <c r="F48" s="67"/>
      <c r="G48" s="67"/>
      <c r="H48" s="67"/>
      <c r="I48" s="131"/>
      <c r="J48" s="67"/>
      <c r="K48" s="67"/>
      <c r="L48" s="67"/>
      <c r="M48" s="67"/>
      <c r="N48" s="158">
        <f>ROUND((((IF(J48=Datos!$B$109,4,IF(J48=Datos!$B$110,3,IF(J48=Datos!$B$111,2,IF(J48=Datos!$B$112,1,0)))))+(IF(K48=Datos!$B$115,4,IF(K48=Datos!$B$116,3,IF(K48=Datos!$B$117,2,IF(K48=Datos!$B$118,1,0)))))+(IF(L48=Datos!$B$121,4,IF(L48=Datos!$B$122,3,IF(L48=Datos!$B$123,2,IF(L48=Datos!$B$124,1,0)))))+(IF(M48=Datos!$B$127,4,IF(M48=Datos!$B$128,3,IF(M48=Datos!$B$129,2,IF(M48=Datos!$B$130,1,0))))))/4),0)</f>
        <v>0</v>
      </c>
      <c r="O48" s="67"/>
      <c r="P48" s="67"/>
      <c r="Q48" s="67"/>
      <c r="R48" s="67"/>
      <c r="S48" s="157">
        <f>ROUND((((IF(O48=Datos!$B$109,4,IF(O48=Datos!$B$110,3,IF(O48=Datos!$B$111,2,IF(O48=Datos!$B$112,1,0)))))+(IF(P48=Datos!$B$115,4,IF(P48=Datos!$B$116,3,IF(P48=Datos!$B$117,2,IF(P48=Datos!$B$118,1,0)))))+(IF(Q48=Datos!$B$121,4,IF(Q48=Datos!$B$122,3,IF(Q48=Datos!$B$123,2,IF(Q48=Datos!$B$124,1,0)))))+(IF(R48=Datos!$B$127,4,IF(R48=Datos!$B$128,3,IF(R48=Datos!$B$129,2,IF(R48=Datos!$B$130,1,0))))))/4),0)</f>
        <v>0</v>
      </c>
      <c r="T48" s="67"/>
      <c r="U48" s="67"/>
      <c r="V48" s="67"/>
      <c r="W48" s="67"/>
      <c r="X48" s="130">
        <f>ROUND((((IF(T48=[2]Datos!$B$109,4,IF(T48=[2]Datos!$B$110,3,IF(T48=[2]Datos!$B$111,2,IF(T48=[2]Datos!$B$112,1,0)))))+(IF(U48=[2]Datos!$B$115,4,IF(U48=[2]Datos!$B$116,3,IF(U48=[2]Datos!$B$117,2,IF(U48=[2]Datos!$B$118,1,0)))))+(IF(V48=[2]Datos!$B$121,4,IF(V48=[2]Datos!$B$122,3,IF(V48=[2]Datos!$B$123,2,IF(V48=[2]Datos!$B$124,1,0)))))+(IF(W48=[2]Datos!$B$127,4,IF(W48=[2]Datos!$B$128,3,IF(W48=[2]Datos!$B$129,2,IF(W48=[2]Datos!$B$130,1,0))))))/4),0)</f>
        <v>0</v>
      </c>
      <c r="Y48" s="130">
        <f>IF(I48=Datos!$B$102,5*(N48+S48+X48),IF(I48=Datos!$B$103,4*(N48+S48+X48),IF(I48=Datos!$B$104,3*(N48+S48+X48),IF(I48=Datos!$B$105,2*(N48+S48+X48),IF(I48=Datos!$B$106,1*(N48+S48+X48),0)))))</f>
        <v>0</v>
      </c>
      <c r="Z48" s="130" t="str">
        <f t="shared" si="3"/>
        <v>-</v>
      </c>
      <c r="AA48" s="132"/>
      <c r="AB48" s="164"/>
      <c r="AC48" s="164"/>
      <c r="AD48" s="164"/>
      <c r="AE48" s="165"/>
    </row>
    <row r="49" spans="2:31" s="172" customFormat="1" ht="97.5" customHeight="1" thickBot="1" x14ac:dyDescent="0.3">
      <c r="B49" s="367"/>
      <c r="C49" s="368"/>
      <c r="D49" s="67"/>
      <c r="E49" s="147" t="str">
        <f>IF(B49=0,"",VLOOKUP(B49,'Datos SGC'!$B$50:$C$71,2))</f>
        <v/>
      </c>
      <c r="F49" s="67"/>
      <c r="G49" s="67"/>
      <c r="H49" s="67"/>
      <c r="I49" s="131"/>
      <c r="J49" s="67"/>
      <c r="K49" s="67"/>
      <c r="L49" s="67"/>
      <c r="M49" s="67"/>
      <c r="N49" s="158">
        <f>ROUND((((IF(J49=Datos!$B$109,4,IF(J49=Datos!$B$110,3,IF(J49=Datos!$B$111,2,IF(J49=Datos!$B$112,1,0)))))+(IF(K49=Datos!$B$115,4,IF(K49=Datos!$B$116,3,IF(K49=Datos!$B$117,2,IF(K49=Datos!$B$118,1,0)))))+(IF(L49=Datos!$B$121,4,IF(L49=Datos!$B$122,3,IF(L49=Datos!$B$123,2,IF(L49=Datos!$B$124,1,0)))))+(IF(M49=Datos!$B$127,4,IF(M49=Datos!$B$128,3,IF(M49=Datos!$B$129,2,IF(M49=Datos!$B$130,1,0))))))/4),0)</f>
        <v>0</v>
      </c>
      <c r="O49" s="67"/>
      <c r="P49" s="67"/>
      <c r="Q49" s="67"/>
      <c r="R49" s="67"/>
      <c r="S49" s="157">
        <f>ROUND((((IF(O49=Datos!$B$109,4,IF(O49=Datos!$B$110,3,IF(O49=Datos!$B$111,2,IF(O49=Datos!$B$112,1,0)))))+(IF(P49=Datos!$B$115,4,IF(P49=Datos!$B$116,3,IF(P49=Datos!$B$117,2,IF(P49=Datos!$B$118,1,0)))))+(IF(Q49=Datos!$B$121,4,IF(Q49=Datos!$B$122,3,IF(Q49=Datos!$B$123,2,IF(Q49=Datos!$B$124,1,0)))))+(IF(R49=Datos!$B$127,4,IF(R49=Datos!$B$128,3,IF(R49=Datos!$B$129,2,IF(R49=Datos!$B$130,1,0))))))/4),0)</f>
        <v>0</v>
      </c>
      <c r="T49" s="67"/>
      <c r="U49" s="67"/>
      <c r="V49" s="67"/>
      <c r="W49" s="67"/>
      <c r="X49" s="130">
        <f>ROUND((((IF(T49=[2]Datos!$B$109,4,IF(T49=[2]Datos!$B$110,3,IF(T49=[2]Datos!$B$111,2,IF(T49=[2]Datos!$B$112,1,0)))))+(IF(U49=[2]Datos!$B$115,4,IF(U49=[2]Datos!$B$116,3,IF(U49=[2]Datos!$B$117,2,IF(U49=[2]Datos!$B$118,1,0)))))+(IF(V49=[2]Datos!$B$121,4,IF(V49=[2]Datos!$B$122,3,IF(V49=[2]Datos!$B$123,2,IF(V49=[2]Datos!$B$124,1,0)))))+(IF(W49=[2]Datos!$B$127,4,IF(W49=[2]Datos!$B$128,3,IF(W49=[2]Datos!$B$129,2,IF(W49=[2]Datos!$B$130,1,0))))))/4),0)</f>
        <v>0</v>
      </c>
      <c r="Y49" s="130">
        <f>IF(I49=Datos!$B$102,5*(N49+S49+X49),IF(I49=Datos!$B$103,4*(N49+S49+X49),IF(I49=Datos!$B$104,3*(N49+S49+X49),IF(I49=Datos!$B$105,2*(N49+S49+X49),IF(I49=Datos!$B$106,1*(N49+S49+X49),0)))))</f>
        <v>0</v>
      </c>
      <c r="Z49" s="130" t="str">
        <f t="shared" si="3"/>
        <v>-</v>
      </c>
      <c r="AA49" s="132"/>
      <c r="AB49" s="164"/>
      <c r="AC49" s="164"/>
      <c r="AD49" s="164"/>
      <c r="AE49" s="165"/>
    </row>
    <row r="50" spans="2:31" s="172" customFormat="1" ht="97.5" customHeight="1" thickBot="1" x14ac:dyDescent="0.3">
      <c r="B50" s="367"/>
      <c r="C50" s="368"/>
      <c r="D50" s="67"/>
      <c r="E50" s="147" t="str">
        <f>IF(B50=0,"",VLOOKUP(B50,'Datos SGC'!$B$50:$C$71,2))</f>
        <v/>
      </c>
      <c r="F50" s="67"/>
      <c r="G50" s="67"/>
      <c r="H50" s="67"/>
      <c r="I50" s="131"/>
      <c r="J50" s="67"/>
      <c r="K50" s="67"/>
      <c r="L50" s="67"/>
      <c r="M50" s="67"/>
      <c r="N50" s="158">
        <f>ROUND((((IF(J50=Datos!$B$109,4,IF(J50=Datos!$B$110,3,IF(J50=Datos!$B$111,2,IF(J50=Datos!$B$112,1,0)))))+(IF(K50=Datos!$B$115,4,IF(K50=Datos!$B$116,3,IF(K50=Datos!$B$117,2,IF(K50=Datos!$B$118,1,0)))))+(IF(L50=Datos!$B$121,4,IF(L50=Datos!$B$122,3,IF(L50=Datos!$B$123,2,IF(L50=Datos!$B$124,1,0)))))+(IF(M50=Datos!$B$127,4,IF(M50=Datos!$B$128,3,IF(M50=Datos!$B$129,2,IF(M50=Datos!$B$130,1,0))))))/4),0)</f>
        <v>0</v>
      </c>
      <c r="O50" s="67"/>
      <c r="P50" s="67"/>
      <c r="Q50" s="67"/>
      <c r="R50" s="67"/>
      <c r="S50" s="157">
        <f>ROUND((((IF(O50=Datos!$B$109,4,IF(O50=Datos!$B$110,3,IF(O50=Datos!$B$111,2,IF(O50=Datos!$B$112,1,0)))))+(IF(P50=Datos!$B$115,4,IF(P50=Datos!$B$116,3,IF(P50=Datos!$B$117,2,IF(P50=Datos!$B$118,1,0)))))+(IF(Q50=Datos!$B$121,4,IF(Q50=Datos!$B$122,3,IF(Q50=Datos!$B$123,2,IF(Q50=Datos!$B$124,1,0)))))+(IF(R50=Datos!$B$127,4,IF(R50=Datos!$B$128,3,IF(R50=Datos!$B$129,2,IF(R50=Datos!$B$130,1,0))))))/4),0)</f>
        <v>0</v>
      </c>
      <c r="T50" s="67"/>
      <c r="U50" s="67"/>
      <c r="V50" s="67"/>
      <c r="W50" s="67"/>
      <c r="X50" s="130">
        <f>ROUND((((IF(T50=[2]Datos!$B$109,4,IF(T50=[2]Datos!$B$110,3,IF(T50=[2]Datos!$B$111,2,IF(T50=[2]Datos!$B$112,1,0)))))+(IF(U50=[2]Datos!$B$115,4,IF(U50=[2]Datos!$B$116,3,IF(U50=[2]Datos!$B$117,2,IF(U50=[2]Datos!$B$118,1,0)))))+(IF(V50=[2]Datos!$B$121,4,IF(V50=[2]Datos!$B$122,3,IF(V50=[2]Datos!$B$123,2,IF(V50=[2]Datos!$B$124,1,0)))))+(IF(W50=[2]Datos!$B$127,4,IF(W50=[2]Datos!$B$128,3,IF(W50=[2]Datos!$B$129,2,IF(W50=[2]Datos!$B$130,1,0))))))/4),0)</f>
        <v>0</v>
      </c>
      <c r="Y50" s="130">
        <f>IF(I50=Datos!$B$102,5*(N50+S50+X50),IF(I50=Datos!$B$103,4*(N50+S50+X50),IF(I50=Datos!$B$104,3*(N50+S50+X50),IF(I50=Datos!$B$105,2*(N50+S50+X50),IF(I50=Datos!$B$106,1*(N50+S50+X50),0)))))</f>
        <v>0</v>
      </c>
      <c r="Z50" s="130" t="str">
        <f t="shared" si="3"/>
        <v>-</v>
      </c>
      <c r="AA50" s="132"/>
      <c r="AB50" s="164"/>
      <c r="AC50" s="164"/>
      <c r="AD50" s="164"/>
      <c r="AE50" s="165"/>
    </row>
    <row r="51" spans="2:31" s="172" customFormat="1" ht="97.5" customHeight="1" thickBot="1" x14ac:dyDescent="0.3">
      <c r="B51" s="367"/>
      <c r="C51" s="368"/>
      <c r="D51" s="67"/>
      <c r="E51" s="147" t="str">
        <f>IF(B51=0,"",VLOOKUP(B51,'Datos SGC'!$B$50:$C$71,2))</f>
        <v/>
      </c>
      <c r="F51" s="67"/>
      <c r="G51" s="67"/>
      <c r="H51" s="67"/>
      <c r="I51" s="131"/>
      <c r="J51" s="67"/>
      <c r="K51" s="67"/>
      <c r="L51" s="67"/>
      <c r="M51" s="67"/>
      <c r="N51" s="158">
        <f>ROUND((((IF(J51=Datos!$B$109,4,IF(J51=Datos!$B$110,3,IF(J51=Datos!$B$111,2,IF(J51=Datos!$B$112,1,0)))))+(IF(K51=Datos!$B$115,4,IF(K51=Datos!$B$116,3,IF(K51=Datos!$B$117,2,IF(K51=Datos!$B$118,1,0)))))+(IF(L51=Datos!$B$121,4,IF(L51=Datos!$B$122,3,IF(L51=Datos!$B$123,2,IF(L51=Datos!$B$124,1,0)))))+(IF(M51=Datos!$B$127,4,IF(M51=Datos!$B$128,3,IF(M51=Datos!$B$129,2,IF(M51=Datos!$B$130,1,0))))))/4),0)</f>
        <v>0</v>
      </c>
      <c r="O51" s="67"/>
      <c r="P51" s="67"/>
      <c r="Q51" s="67"/>
      <c r="R51" s="67"/>
      <c r="S51" s="157">
        <f>ROUND((((IF(O51=Datos!$B$109,4,IF(O51=Datos!$B$110,3,IF(O51=Datos!$B$111,2,IF(O51=Datos!$B$112,1,0)))))+(IF(P51=Datos!$B$115,4,IF(P51=Datos!$B$116,3,IF(P51=Datos!$B$117,2,IF(P51=Datos!$B$118,1,0)))))+(IF(Q51=Datos!$B$121,4,IF(Q51=Datos!$B$122,3,IF(Q51=Datos!$B$123,2,IF(Q51=Datos!$B$124,1,0)))))+(IF(R51=Datos!$B$127,4,IF(R51=Datos!$B$128,3,IF(R51=Datos!$B$129,2,IF(R51=Datos!$B$130,1,0))))))/4),0)</f>
        <v>0</v>
      </c>
      <c r="T51" s="67"/>
      <c r="U51" s="67"/>
      <c r="V51" s="67"/>
      <c r="W51" s="67"/>
      <c r="X51" s="130">
        <f>ROUND((((IF(T51=[2]Datos!$B$109,4,IF(T51=[2]Datos!$B$110,3,IF(T51=[2]Datos!$B$111,2,IF(T51=[2]Datos!$B$112,1,0)))))+(IF(U51=[2]Datos!$B$115,4,IF(U51=[2]Datos!$B$116,3,IF(U51=[2]Datos!$B$117,2,IF(U51=[2]Datos!$B$118,1,0)))))+(IF(V51=[2]Datos!$B$121,4,IF(V51=[2]Datos!$B$122,3,IF(V51=[2]Datos!$B$123,2,IF(V51=[2]Datos!$B$124,1,0)))))+(IF(W51=[2]Datos!$B$127,4,IF(W51=[2]Datos!$B$128,3,IF(W51=[2]Datos!$B$129,2,IF(W51=[2]Datos!$B$130,1,0))))))/4),0)</f>
        <v>0</v>
      </c>
      <c r="Y51" s="130">
        <f>IF(I51=Datos!$B$102,5*(N51+S51+X51),IF(I51=Datos!$B$103,4*(N51+S51+X51),IF(I51=Datos!$B$104,3*(N51+S51+X51),IF(I51=Datos!$B$105,2*(N51+S51+X51),IF(I51=Datos!$B$106,1*(N51+S51+X51),0)))))</f>
        <v>0</v>
      </c>
      <c r="Z51" s="130" t="str">
        <f t="shared" si="3"/>
        <v>-</v>
      </c>
      <c r="AA51" s="132"/>
      <c r="AB51" s="164"/>
      <c r="AC51" s="164"/>
      <c r="AD51" s="164"/>
      <c r="AE51" s="165"/>
    </row>
    <row r="52" spans="2:31" s="172" customFormat="1" ht="97.5" customHeight="1" thickBot="1" x14ac:dyDescent="0.3">
      <c r="B52" s="367"/>
      <c r="C52" s="368"/>
      <c r="D52" s="67"/>
      <c r="E52" s="147" t="str">
        <f>IF(B52=0,"",VLOOKUP(B52,'Datos SGC'!$B$50:$C$71,2))</f>
        <v/>
      </c>
      <c r="F52" s="67"/>
      <c r="G52" s="67"/>
      <c r="H52" s="67"/>
      <c r="I52" s="131"/>
      <c r="J52" s="67"/>
      <c r="K52" s="67"/>
      <c r="L52" s="67"/>
      <c r="M52" s="67"/>
      <c r="N52" s="158">
        <f>ROUND((((IF(J52=Datos!$B$109,4,IF(J52=Datos!$B$110,3,IF(J52=Datos!$B$111,2,IF(J52=Datos!$B$112,1,0)))))+(IF(K52=Datos!$B$115,4,IF(K52=Datos!$B$116,3,IF(K52=Datos!$B$117,2,IF(K52=Datos!$B$118,1,0)))))+(IF(L52=Datos!$B$121,4,IF(L52=Datos!$B$122,3,IF(L52=Datos!$B$123,2,IF(L52=Datos!$B$124,1,0)))))+(IF(M52=Datos!$B$127,4,IF(M52=Datos!$B$128,3,IF(M52=Datos!$B$129,2,IF(M52=Datos!$B$130,1,0))))))/4),0)</f>
        <v>0</v>
      </c>
      <c r="O52" s="67"/>
      <c r="P52" s="67"/>
      <c r="Q52" s="67"/>
      <c r="R52" s="67"/>
      <c r="S52" s="157">
        <f>ROUND((((IF(O52=Datos!$B$109,4,IF(O52=Datos!$B$110,3,IF(O52=Datos!$B$111,2,IF(O52=Datos!$B$112,1,0)))))+(IF(P52=Datos!$B$115,4,IF(P52=Datos!$B$116,3,IF(P52=Datos!$B$117,2,IF(P52=Datos!$B$118,1,0)))))+(IF(Q52=Datos!$B$121,4,IF(Q52=Datos!$B$122,3,IF(Q52=Datos!$B$123,2,IF(Q52=Datos!$B$124,1,0)))))+(IF(R52=Datos!$B$127,4,IF(R52=Datos!$B$128,3,IF(R52=Datos!$B$129,2,IF(R52=Datos!$B$130,1,0))))))/4),0)</f>
        <v>0</v>
      </c>
      <c r="T52" s="67"/>
      <c r="U52" s="67"/>
      <c r="V52" s="67"/>
      <c r="W52" s="67"/>
      <c r="X52" s="130">
        <f>ROUND((((IF(T52=[2]Datos!$B$109,4,IF(T52=[2]Datos!$B$110,3,IF(T52=[2]Datos!$B$111,2,IF(T52=[2]Datos!$B$112,1,0)))))+(IF(U52=[2]Datos!$B$115,4,IF(U52=[2]Datos!$B$116,3,IF(U52=[2]Datos!$B$117,2,IF(U52=[2]Datos!$B$118,1,0)))))+(IF(V52=[2]Datos!$B$121,4,IF(V52=[2]Datos!$B$122,3,IF(V52=[2]Datos!$B$123,2,IF(V52=[2]Datos!$B$124,1,0)))))+(IF(W52=[2]Datos!$B$127,4,IF(W52=[2]Datos!$B$128,3,IF(W52=[2]Datos!$B$129,2,IF(W52=[2]Datos!$B$130,1,0))))))/4),0)</f>
        <v>0</v>
      </c>
      <c r="Y52" s="130">
        <f>IF(I52=Datos!$B$102,5*(N52+S52+X52),IF(I52=Datos!$B$103,4*(N52+S52+X52),IF(I52=Datos!$B$104,3*(N52+S52+X52),IF(I52=Datos!$B$105,2*(N52+S52+X52),IF(I52=Datos!$B$106,1*(N52+S52+X52),0)))))</f>
        <v>0</v>
      </c>
      <c r="Z52" s="130" t="str">
        <f t="shared" si="3"/>
        <v>-</v>
      </c>
      <c r="AA52" s="132"/>
      <c r="AB52" s="164"/>
      <c r="AC52" s="164"/>
      <c r="AD52" s="164"/>
      <c r="AE52" s="165"/>
    </row>
    <row r="53" spans="2:31" s="172" customFormat="1" ht="97.5" customHeight="1" thickBot="1" x14ac:dyDescent="0.3">
      <c r="B53" s="367"/>
      <c r="C53" s="368"/>
      <c r="D53" s="67"/>
      <c r="E53" s="147" t="str">
        <f>IF(B53=0,"",VLOOKUP(B53,'Datos SGC'!$B$50:$C$71,2))</f>
        <v/>
      </c>
      <c r="F53" s="67"/>
      <c r="G53" s="67"/>
      <c r="H53" s="67"/>
      <c r="I53" s="131"/>
      <c r="J53" s="67"/>
      <c r="K53" s="67"/>
      <c r="L53" s="67"/>
      <c r="M53" s="67"/>
      <c r="N53" s="158">
        <f>ROUND((((IF(J53=Datos!$B$109,4,IF(J53=Datos!$B$110,3,IF(J53=Datos!$B$111,2,IF(J53=Datos!$B$112,1,0)))))+(IF(K53=Datos!$B$115,4,IF(K53=Datos!$B$116,3,IF(K53=Datos!$B$117,2,IF(K53=Datos!$B$118,1,0)))))+(IF(L53=Datos!$B$121,4,IF(L53=Datos!$B$122,3,IF(L53=Datos!$B$123,2,IF(L53=Datos!$B$124,1,0)))))+(IF(M53=Datos!$B$127,4,IF(M53=Datos!$B$128,3,IF(M53=Datos!$B$129,2,IF(M53=Datos!$B$130,1,0))))))/4),0)</f>
        <v>0</v>
      </c>
      <c r="O53" s="67"/>
      <c r="P53" s="67"/>
      <c r="Q53" s="67"/>
      <c r="R53" s="67"/>
      <c r="S53" s="157">
        <f>ROUND((((IF(O53=Datos!$B$109,4,IF(O53=Datos!$B$110,3,IF(O53=Datos!$B$111,2,IF(O53=Datos!$B$112,1,0)))))+(IF(P53=Datos!$B$115,4,IF(P53=Datos!$B$116,3,IF(P53=Datos!$B$117,2,IF(P53=Datos!$B$118,1,0)))))+(IF(Q53=Datos!$B$121,4,IF(Q53=Datos!$B$122,3,IF(Q53=Datos!$B$123,2,IF(Q53=Datos!$B$124,1,0)))))+(IF(R53=Datos!$B$127,4,IF(R53=Datos!$B$128,3,IF(R53=Datos!$B$129,2,IF(R53=Datos!$B$130,1,0))))))/4),0)</f>
        <v>0</v>
      </c>
      <c r="T53" s="67"/>
      <c r="U53" s="67"/>
      <c r="V53" s="67"/>
      <c r="W53" s="67"/>
      <c r="X53" s="130">
        <f>ROUND((((IF(T53=[2]Datos!$B$109,4,IF(T53=[2]Datos!$B$110,3,IF(T53=[2]Datos!$B$111,2,IF(T53=[2]Datos!$B$112,1,0)))))+(IF(U53=[2]Datos!$B$115,4,IF(U53=[2]Datos!$B$116,3,IF(U53=[2]Datos!$B$117,2,IF(U53=[2]Datos!$B$118,1,0)))))+(IF(V53=[2]Datos!$B$121,4,IF(V53=[2]Datos!$B$122,3,IF(V53=[2]Datos!$B$123,2,IF(V53=[2]Datos!$B$124,1,0)))))+(IF(W53=[2]Datos!$B$127,4,IF(W53=[2]Datos!$B$128,3,IF(W53=[2]Datos!$B$129,2,IF(W53=[2]Datos!$B$130,1,0))))))/4),0)</f>
        <v>0</v>
      </c>
      <c r="Y53" s="130">
        <f>IF(I53=Datos!$B$102,5*(N53+S53+X53),IF(I53=Datos!$B$103,4*(N53+S53+X53),IF(I53=Datos!$B$104,3*(N53+S53+X53),IF(I53=Datos!$B$105,2*(N53+S53+X53),IF(I53=Datos!$B$106,1*(N53+S53+X53),0)))))</f>
        <v>0</v>
      </c>
      <c r="Z53" s="130" t="str">
        <f t="shared" si="3"/>
        <v>-</v>
      </c>
      <c r="AA53" s="132"/>
      <c r="AB53" s="164"/>
      <c r="AC53" s="164"/>
      <c r="AD53" s="164"/>
      <c r="AE53" s="165"/>
    </row>
    <row r="54" spans="2:31" s="172" customFormat="1" ht="97.5" customHeight="1" thickBot="1" x14ac:dyDescent="0.3">
      <c r="B54" s="367"/>
      <c r="C54" s="368"/>
      <c r="D54" s="67"/>
      <c r="E54" s="147" t="str">
        <f>IF(B54=0,"",VLOOKUP(B54,'Datos SGC'!$B$50:$C$71,2))</f>
        <v/>
      </c>
      <c r="F54" s="67"/>
      <c r="G54" s="67"/>
      <c r="H54" s="67"/>
      <c r="I54" s="131"/>
      <c r="J54" s="67"/>
      <c r="K54" s="67"/>
      <c r="L54" s="67"/>
      <c r="M54" s="67"/>
      <c r="N54" s="158">
        <f>ROUND((((IF(J54=Datos!$B$109,4,IF(J54=Datos!$B$110,3,IF(J54=Datos!$B$111,2,IF(J54=Datos!$B$112,1,0)))))+(IF(K54=Datos!$B$115,4,IF(K54=Datos!$B$116,3,IF(K54=Datos!$B$117,2,IF(K54=Datos!$B$118,1,0)))))+(IF(L54=Datos!$B$121,4,IF(L54=Datos!$B$122,3,IF(L54=Datos!$B$123,2,IF(L54=Datos!$B$124,1,0)))))+(IF(M54=Datos!$B$127,4,IF(M54=Datos!$B$128,3,IF(M54=Datos!$B$129,2,IF(M54=Datos!$B$130,1,0))))))/4),0)</f>
        <v>0</v>
      </c>
      <c r="O54" s="67"/>
      <c r="P54" s="67"/>
      <c r="Q54" s="67"/>
      <c r="R54" s="67"/>
      <c r="S54" s="157">
        <f>ROUND((((IF(O54=Datos!$B$109,4,IF(O54=Datos!$B$110,3,IF(O54=Datos!$B$111,2,IF(O54=Datos!$B$112,1,0)))))+(IF(P54=Datos!$B$115,4,IF(P54=Datos!$B$116,3,IF(P54=Datos!$B$117,2,IF(P54=Datos!$B$118,1,0)))))+(IF(Q54=Datos!$B$121,4,IF(Q54=Datos!$B$122,3,IF(Q54=Datos!$B$123,2,IF(Q54=Datos!$B$124,1,0)))))+(IF(R54=Datos!$B$127,4,IF(R54=Datos!$B$128,3,IF(R54=Datos!$B$129,2,IF(R54=Datos!$B$130,1,0))))))/4),0)</f>
        <v>0</v>
      </c>
      <c r="T54" s="67"/>
      <c r="U54" s="67"/>
      <c r="V54" s="67"/>
      <c r="W54" s="67"/>
      <c r="X54" s="130">
        <f>ROUND((((IF(T54=[2]Datos!$B$109,4,IF(T54=[2]Datos!$B$110,3,IF(T54=[2]Datos!$B$111,2,IF(T54=[2]Datos!$B$112,1,0)))))+(IF(U54=[2]Datos!$B$115,4,IF(U54=[2]Datos!$B$116,3,IF(U54=[2]Datos!$B$117,2,IF(U54=[2]Datos!$B$118,1,0)))))+(IF(V54=[2]Datos!$B$121,4,IF(V54=[2]Datos!$B$122,3,IF(V54=[2]Datos!$B$123,2,IF(V54=[2]Datos!$B$124,1,0)))))+(IF(W54=[2]Datos!$B$127,4,IF(W54=[2]Datos!$B$128,3,IF(W54=[2]Datos!$B$129,2,IF(W54=[2]Datos!$B$130,1,0))))))/4),0)</f>
        <v>0</v>
      </c>
      <c r="Y54" s="130">
        <f>IF(I54=Datos!$B$102,5*(N54+S54+X54),IF(I54=Datos!$B$103,4*(N54+S54+X54),IF(I54=Datos!$B$104,3*(N54+S54+X54),IF(I54=Datos!$B$105,2*(N54+S54+X54),IF(I54=Datos!$B$106,1*(N54+S54+X54),0)))))</f>
        <v>0</v>
      </c>
      <c r="Z54" s="130" t="str">
        <f t="shared" si="3"/>
        <v>-</v>
      </c>
      <c r="AA54" s="132"/>
      <c r="AB54" s="164"/>
      <c r="AC54" s="164"/>
      <c r="AD54" s="164"/>
      <c r="AE54" s="165"/>
    </row>
    <row r="55" spans="2:31" s="172" customFormat="1" ht="97.5" customHeight="1" thickBot="1" x14ac:dyDescent="0.3">
      <c r="B55" s="367"/>
      <c r="C55" s="368"/>
      <c r="D55" s="67"/>
      <c r="E55" s="147" t="str">
        <f>IF(B55=0,"",VLOOKUP(B55,'Datos SGC'!$B$50:$C$71,2))</f>
        <v/>
      </c>
      <c r="F55" s="67"/>
      <c r="G55" s="67"/>
      <c r="H55" s="67"/>
      <c r="I55" s="131"/>
      <c r="J55" s="67"/>
      <c r="K55" s="67"/>
      <c r="L55" s="67"/>
      <c r="M55" s="67"/>
      <c r="N55" s="158">
        <f>ROUND((((IF(J55=Datos!$B$109,4,IF(J55=Datos!$B$110,3,IF(J55=Datos!$B$111,2,IF(J55=Datos!$B$112,1,0)))))+(IF(K55=Datos!$B$115,4,IF(K55=Datos!$B$116,3,IF(K55=Datos!$B$117,2,IF(K55=Datos!$B$118,1,0)))))+(IF(L55=Datos!$B$121,4,IF(L55=Datos!$B$122,3,IF(L55=Datos!$B$123,2,IF(L55=Datos!$B$124,1,0)))))+(IF(M55=Datos!$B$127,4,IF(M55=Datos!$B$128,3,IF(M55=Datos!$B$129,2,IF(M55=Datos!$B$130,1,0))))))/4),0)</f>
        <v>0</v>
      </c>
      <c r="O55" s="67"/>
      <c r="P55" s="67"/>
      <c r="Q55" s="67"/>
      <c r="R55" s="67"/>
      <c r="S55" s="157">
        <f>ROUND((((IF(O55=Datos!$B$109,4,IF(O55=Datos!$B$110,3,IF(O55=Datos!$B$111,2,IF(O55=Datos!$B$112,1,0)))))+(IF(P55=Datos!$B$115,4,IF(P55=Datos!$B$116,3,IF(P55=Datos!$B$117,2,IF(P55=Datos!$B$118,1,0)))))+(IF(Q55=Datos!$B$121,4,IF(Q55=Datos!$B$122,3,IF(Q55=Datos!$B$123,2,IF(Q55=Datos!$B$124,1,0)))))+(IF(R55=Datos!$B$127,4,IF(R55=Datos!$B$128,3,IF(R55=Datos!$B$129,2,IF(R55=Datos!$B$130,1,0))))))/4),0)</f>
        <v>0</v>
      </c>
      <c r="T55" s="67"/>
      <c r="U55" s="67"/>
      <c r="V55" s="67"/>
      <c r="W55" s="67"/>
      <c r="X55" s="130">
        <f>ROUND((((IF(T55=[2]Datos!$B$109,4,IF(T55=[2]Datos!$B$110,3,IF(T55=[2]Datos!$B$111,2,IF(T55=[2]Datos!$B$112,1,0)))))+(IF(U55=[2]Datos!$B$115,4,IF(U55=[2]Datos!$B$116,3,IF(U55=[2]Datos!$B$117,2,IF(U55=[2]Datos!$B$118,1,0)))))+(IF(V55=[2]Datos!$B$121,4,IF(V55=[2]Datos!$B$122,3,IF(V55=[2]Datos!$B$123,2,IF(V55=[2]Datos!$B$124,1,0)))))+(IF(W55=[2]Datos!$B$127,4,IF(W55=[2]Datos!$B$128,3,IF(W55=[2]Datos!$B$129,2,IF(W55=[2]Datos!$B$130,1,0))))))/4),0)</f>
        <v>0</v>
      </c>
      <c r="Y55" s="130">
        <f>IF(I55=Datos!$B$102,5*(N55+S55+X55),IF(I55=Datos!$B$103,4*(N55+S55+X55),IF(I55=Datos!$B$104,3*(N55+S55+X55),IF(I55=Datos!$B$105,2*(N55+S55+X55),IF(I55=Datos!$B$106,1*(N55+S55+X55),0)))))</f>
        <v>0</v>
      </c>
      <c r="Z55" s="130" t="str">
        <f t="shared" si="3"/>
        <v>-</v>
      </c>
      <c r="AA55" s="132"/>
      <c r="AB55" s="164"/>
      <c r="AC55" s="164"/>
      <c r="AD55" s="164"/>
      <c r="AE55" s="165"/>
    </row>
    <row r="56" spans="2:31" s="172" customFormat="1" ht="97.5" customHeight="1" thickBot="1" x14ac:dyDescent="0.3">
      <c r="B56" s="367"/>
      <c r="C56" s="368"/>
      <c r="D56" s="67"/>
      <c r="E56" s="147" t="str">
        <f>IF(B56=0,"",VLOOKUP(B56,'Datos SGC'!$B$50:$C$71,2))</f>
        <v/>
      </c>
      <c r="F56" s="67"/>
      <c r="G56" s="67"/>
      <c r="H56" s="67"/>
      <c r="I56" s="131"/>
      <c r="J56" s="67"/>
      <c r="K56" s="67"/>
      <c r="L56" s="67"/>
      <c r="M56" s="67"/>
      <c r="N56" s="158">
        <f>ROUND((((IF(J56=Datos!$B$109,4,IF(J56=Datos!$B$110,3,IF(J56=Datos!$B$111,2,IF(J56=Datos!$B$112,1,0)))))+(IF(K56=Datos!$B$115,4,IF(K56=Datos!$B$116,3,IF(K56=Datos!$B$117,2,IF(K56=Datos!$B$118,1,0)))))+(IF(L56=Datos!$B$121,4,IF(L56=Datos!$B$122,3,IF(L56=Datos!$B$123,2,IF(L56=Datos!$B$124,1,0)))))+(IF(M56=Datos!$B$127,4,IF(M56=Datos!$B$128,3,IF(M56=Datos!$B$129,2,IF(M56=Datos!$B$130,1,0))))))/4),0)</f>
        <v>0</v>
      </c>
      <c r="O56" s="67"/>
      <c r="P56" s="67"/>
      <c r="Q56" s="67"/>
      <c r="R56" s="67"/>
      <c r="S56" s="157">
        <f>ROUND((((IF(O56=Datos!$B$109,4,IF(O56=Datos!$B$110,3,IF(O56=Datos!$B$111,2,IF(O56=Datos!$B$112,1,0)))))+(IF(P56=Datos!$B$115,4,IF(P56=Datos!$B$116,3,IF(P56=Datos!$B$117,2,IF(P56=Datos!$B$118,1,0)))))+(IF(Q56=Datos!$B$121,4,IF(Q56=Datos!$B$122,3,IF(Q56=Datos!$B$123,2,IF(Q56=Datos!$B$124,1,0)))))+(IF(R56=Datos!$B$127,4,IF(R56=Datos!$B$128,3,IF(R56=Datos!$B$129,2,IF(R56=Datos!$B$130,1,0))))))/4),0)</f>
        <v>0</v>
      </c>
      <c r="T56" s="67"/>
      <c r="U56" s="67"/>
      <c r="V56" s="67"/>
      <c r="W56" s="67"/>
      <c r="X56" s="130">
        <f>ROUND((((IF(T56=[2]Datos!$B$109,4,IF(T56=[2]Datos!$B$110,3,IF(T56=[2]Datos!$B$111,2,IF(T56=[2]Datos!$B$112,1,0)))))+(IF(U56=[2]Datos!$B$115,4,IF(U56=[2]Datos!$B$116,3,IF(U56=[2]Datos!$B$117,2,IF(U56=[2]Datos!$B$118,1,0)))))+(IF(V56=[2]Datos!$B$121,4,IF(V56=[2]Datos!$B$122,3,IF(V56=[2]Datos!$B$123,2,IF(V56=[2]Datos!$B$124,1,0)))))+(IF(W56=[2]Datos!$B$127,4,IF(W56=[2]Datos!$B$128,3,IF(W56=[2]Datos!$B$129,2,IF(W56=[2]Datos!$B$130,1,0))))))/4),0)</f>
        <v>0</v>
      </c>
      <c r="Y56" s="130">
        <f>IF(I56=Datos!$B$102,5*(N56+S56+X56),IF(I56=Datos!$B$103,4*(N56+S56+X56),IF(I56=Datos!$B$104,3*(N56+S56+X56),IF(I56=Datos!$B$105,2*(N56+S56+X56),IF(I56=Datos!$B$106,1*(N56+S56+X56),0)))))</f>
        <v>0</v>
      </c>
      <c r="Z56" s="130" t="str">
        <f t="shared" si="3"/>
        <v>-</v>
      </c>
      <c r="AA56" s="132"/>
      <c r="AB56" s="164"/>
      <c r="AC56" s="164"/>
      <c r="AD56" s="164"/>
      <c r="AE56" s="165"/>
    </row>
    <row r="57" spans="2:31" s="172" customFormat="1" ht="97.5" customHeight="1" thickBot="1" x14ac:dyDescent="0.3">
      <c r="B57" s="367"/>
      <c r="C57" s="368"/>
      <c r="D57" s="67"/>
      <c r="E57" s="147" t="str">
        <f>IF(B57=0,"",VLOOKUP(B57,'Datos SGC'!$B$50:$C$71,2))</f>
        <v/>
      </c>
      <c r="F57" s="67"/>
      <c r="G57" s="67"/>
      <c r="H57" s="67"/>
      <c r="I57" s="131"/>
      <c r="J57" s="67"/>
      <c r="K57" s="67"/>
      <c r="L57" s="67"/>
      <c r="M57" s="67"/>
      <c r="N57" s="158">
        <f>ROUND((((IF(J57=Datos!$B$109,4,IF(J57=Datos!$B$110,3,IF(J57=Datos!$B$111,2,IF(J57=Datos!$B$112,1,0)))))+(IF(K57=Datos!$B$115,4,IF(K57=Datos!$B$116,3,IF(K57=Datos!$B$117,2,IF(K57=Datos!$B$118,1,0)))))+(IF(L57=Datos!$B$121,4,IF(L57=Datos!$B$122,3,IF(L57=Datos!$B$123,2,IF(L57=Datos!$B$124,1,0)))))+(IF(M57=Datos!$B$127,4,IF(M57=Datos!$B$128,3,IF(M57=Datos!$B$129,2,IF(M57=Datos!$B$130,1,0))))))/4),0)</f>
        <v>0</v>
      </c>
      <c r="O57" s="67"/>
      <c r="P57" s="67"/>
      <c r="Q57" s="67"/>
      <c r="R57" s="67"/>
      <c r="S57" s="157">
        <f>ROUND((((IF(O57=Datos!$B$109,4,IF(O57=Datos!$B$110,3,IF(O57=Datos!$B$111,2,IF(O57=Datos!$B$112,1,0)))))+(IF(P57=Datos!$B$115,4,IF(P57=Datos!$B$116,3,IF(P57=Datos!$B$117,2,IF(P57=Datos!$B$118,1,0)))))+(IF(Q57=Datos!$B$121,4,IF(Q57=Datos!$B$122,3,IF(Q57=Datos!$B$123,2,IF(Q57=Datos!$B$124,1,0)))))+(IF(R57=Datos!$B$127,4,IF(R57=Datos!$B$128,3,IF(R57=Datos!$B$129,2,IF(R57=Datos!$B$130,1,0))))))/4),0)</f>
        <v>0</v>
      </c>
      <c r="T57" s="67"/>
      <c r="U57" s="67"/>
      <c r="V57" s="67"/>
      <c r="W57" s="67"/>
      <c r="X57" s="130">
        <f>ROUND((((IF(T57=[2]Datos!$B$109,4,IF(T57=[2]Datos!$B$110,3,IF(T57=[2]Datos!$B$111,2,IF(T57=[2]Datos!$B$112,1,0)))))+(IF(U57=[2]Datos!$B$115,4,IF(U57=[2]Datos!$B$116,3,IF(U57=[2]Datos!$B$117,2,IF(U57=[2]Datos!$B$118,1,0)))))+(IF(V57=[2]Datos!$B$121,4,IF(V57=[2]Datos!$B$122,3,IF(V57=[2]Datos!$B$123,2,IF(V57=[2]Datos!$B$124,1,0)))))+(IF(W57=[2]Datos!$B$127,4,IF(W57=[2]Datos!$B$128,3,IF(W57=[2]Datos!$B$129,2,IF(W57=[2]Datos!$B$130,1,0))))))/4),0)</f>
        <v>0</v>
      </c>
      <c r="Y57" s="130">
        <f>IF(I57=Datos!$B$102,5*(N57+S57+X57),IF(I57=Datos!$B$103,4*(N57+S57+X57),IF(I57=Datos!$B$104,3*(N57+S57+X57),IF(I57=Datos!$B$105,2*(N57+S57+X57),IF(I57=Datos!$B$106,1*(N57+S57+X57),0)))))</f>
        <v>0</v>
      </c>
      <c r="Z57" s="130" t="str">
        <f t="shared" si="3"/>
        <v>-</v>
      </c>
      <c r="AA57" s="132"/>
      <c r="AB57" s="164"/>
      <c r="AC57" s="164"/>
      <c r="AD57" s="164"/>
      <c r="AE57" s="165"/>
    </row>
    <row r="58" spans="2:31" s="172" customFormat="1" ht="97.5" customHeight="1" thickBot="1" x14ac:dyDescent="0.3">
      <c r="B58" s="367"/>
      <c r="C58" s="368"/>
      <c r="D58" s="67"/>
      <c r="E58" s="147" t="str">
        <f>IF(B58=0,"",VLOOKUP(B58,'Datos SGC'!$B$50:$C$71,2))</f>
        <v/>
      </c>
      <c r="F58" s="67"/>
      <c r="G58" s="67"/>
      <c r="H58" s="67"/>
      <c r="I58" s="131"/>
      <c r="J58" s="67"/>
      <c r="K58" s="67"/>
      <c r="L58" s="67"/>
      <c r="M58" s="67"/>
      <c r="N58" s="158">
        <f>ROUND((((IF(J58=Datos!$B$109,4,IF(J58=Datos!$B$110,3,IF(J58=Datos!$B$111,2,IF(J58=Datos!$B$112,1,0)))))+(IF(K58=Datos!$B$115,4,IF(K58=Datos!$B$116,3,IF(K58=Datos!$B$117,2,IF(K58=Datos!$B$118,1,0)))))+(IF(L58=Datos!$B$121,4,IF(L58=Datos!$B$122,3,IF(L58=Datos!$B$123,2,IF(L58=Datos!$B$124,1,0)))))+(IF(M58=Datos!$B$127,4,IF(M58=Datos!$B$128,3,IF(M58=Datos!$B$129,2,IF(M58=Datos!$B$130,1,0))))))/4),0)</f>
        <v>0</v>
      </c>
      <c r="O58" s="67"/>
      <c r="P58" s="67"/>
      <c r="Q58" s="67"/>
      <c r="R58" s="67"/>
      <c r="S58" s="157">
        <f>ROUND((((IF(O58=Datos!$B$109,4,IF(O58=Datos!$B$110,3,IF(O58=Datos!$B$111,2,IF(O58=Datos!$B$112,1,0)))))+(IF(P58=Datos!$B$115,4,IF(P58=Datos!$B$116,3,IF(P58=Datos!$B$117,2,IF(P58=Datos!$B$118,1,0)))))+(IF(Q58=Datos!$B$121,4,IF(Q58=Datos!$B$122,3,IF(Q58=Datos!$B$123,2,IF(Q58=Datos!$B$124,1,0)))))+(IF(R58=Datos!$B$127,4,IF(R58=Datos!$B$128,3,IF(R58=Datos!$B$129,2,IF(R58=Datos!$B$130,1,0))))))/4),0)</f>
        <v>0</v>
      </c>
      <c r="T58" s="67"/>
      <c r="U58" s="67"/>
      <c r="V58" s="67"/>
      <c r="W58" s="67"/>
      <c r="X58" s="130">
        <f>ROUND((((IF(T58=[2]Datos!$B$109,4,IF(T58=[2]Datos!$B$110,3,IF(T58=[2]Datos!$B$111,2,IF(T58=[2]Datos!$B$112,1,0)))))+(IF(U58=[2]Datos!$B$115,4,IF(U58=[2]Datos!$B$116,3,IF(U58=[2]Datos!$B$117,2,IF(U58=[2]Datos!$B$118,1,0)))))+(IF(V58=[2]Datos!$B$121,4,IF(V58=[2]Datos!$B$122,3,IF(V58=[2]Datos!$B$123,2,IF(V58=[2]Datos!$B$124,1,0)))))+(IF(W58=[2]Datos!$B$127,4,IF(W58=[2]Datos!$B$128,3,IF(W58=[2]Datos!$B$129,2,IF(W58=[2]Datos!$B$130,1,0))))))/4),0)</f>
        <v>0</v>
      </c>
      <c r="Y58" s="130">
        <f>IF(I58=Datos!$B$102,5*(N58+S58+X58),IF(I58=Datos!$B$103,4*(N58+S58+X58),IF(I58=Datos!$B$104,3*(N58+S58+X58),IF(I58=Datos!$B$105,2*(N58+S58+X58),IF(I58=Datos!$B$106,1*(N58+S58+X58),0)))))</f>
        <v>0</v>
      </c>
      <c r="Z58" s="130" t="str">
        <f t="shared" si="3"/>
        <v>-</v>
      </c>
      <c r="AA58" s="132"/>
      <c r="AB58" s="164"/>
      <c r="AC58" s="164"/>
      <c r="AD58" s="164"/>
      <c r="AE58" s="165"/>
    </row>
    <row r="59" spans="2:31" s="172" customFormat="1" ht="97.5" customHeight="1" thickBot="1" x14ac:dyDescent="0.3">
      <c r="B59" s="367"/>
      <c r="C59" s="368"/>
      <c r="D59" s="67"/>
      <c r="E59" s="147" t="str">
        <f>IF(B59=0,"",VLOOKUP(B59,'Datos SGC'!$B$50:$C$71,2))</f>
        <v/>
      </c>
      <c r="F59" s="67"/>
      <c r="G59" s="67"/>
      <c r="H59" s="67"/>
      <c r="I59" s="131"/>
      <c r="J59" s="67"/>
      <c r="K59" s="67"/>
      <c r="L59" s="67"/>
      <c r="M59" s="67"/>
      <c r="N59" s="158">
        <f>ROUND((((IF(J59=Datos!$B$109,4,IF(J59=Datos!$B$110,3,IF(J59=Datos!$B$111,2,IF(J59=Datos!$B$112,1,0)))))+(IF(K59=Datos!$B$115,4,IF(K59=Datos!$B$116,3,IF(K59=Datos!$B$117,2,IF(K59=Datos!$B$118,1,0)))))+(IF(L59=Datos!$B$121,4,IF(L59=Datos!$B$122,3,IF(L59=Datos!$B$123,2,IF(L59=Datos!$B$124,1,0)))))+(IF(M59=Datos!$B$127,4,IF(M59=Datos!$B$128,3,IF(M59=Datos!$B$129,2,IF(M59=Datos!$B$130,1,0))))))/4),0)</f>
        <v>0</v>
      </c>
      <c r="O59" s="67"/>
      <c r="P59" s="67"/>
      <c r="Q59" s="67"/>
      <c r="R59" s="67"/>
      <c r="S59" s="157">
        <f>ROUND((((IF(O59=Datos!$B$109,4,IF(O59=Datos!$B$110,3,IF(O59=Datos!$B$111,2,IF(O59=Datos!$B$112,1,0)))))+(IF(P59=Datos!$B$115,4,IF(P59=Datos!$B$116,3,IF(P59=Datos!$B$117,2,IF(P59=Datos!$B$118,1,0)))))+(IF(Q59=Datos!$B$121,4,IF(Q59=Datos!$B$122,3,IF(Q59=Datos!$B$123,2,IF(Q59=Datos!$B$124,1,0)))))+(IF(R59=Datos!$B$127,4,IF(R59=Datos!$B$128,3,IF(R59=Datos!$B$129,2,IF(R59=Datos!$B$130,1,0))))))/4),0)</f>
        <v>0</v>
      </c>
      <c r="T59" s="67"/>
      <c r="U59" s="67"/>
      <c r="V59" s="67"/>
      <c r="W59" s="67"/>
      <c r="X59" s="130">
        <f>ROUND((((IF(T59=[2]Datos!$B$109,4,IF(T59=[2]Datos!$B$110,3,IF(T59=[2]Datos!$B$111,2,IF(T59=[2]Datos!$B$112,1,0)))))+(IF(U59=[2]Datos!$B$115,4,IF(U59=[2]Datos!$B$116,3,IF(U59=[2]Datos!$B$117,2,IF(U59=[2]Datos!$B$118,1,0)))))+(IF(V59=[2]Datos!$B$121,4,IF(V59=[2]Datos!$B$122,3,IF(V59=[2]Datos!$B$123,2,IF(V59=[2]Datos!$B$124,1,0)))))+(IF(W59=[2]Datos!$B$127,4,IF(W59=[2]Datos!$B$128,3,IF(W59=[2]Datos!$B$129,2,IF(W59=[2]Datos!$B$130,1,0))))))/4),0)</f>
        <v>0</v>
      </c>
      <c r="Y59" s="130">
        <f>IF(I59=Datos!$B$102,5*(N59+S59+X59),IF(I59=Datos!$B$103,4*(N59+S59+X59),IF(I59=Datos!$B$104,3*(N59+S59+X59),IF(I59=Datos!$B$105,2*(N59+S59+X59),IF(I59=Datos!$B$106,1*(N59+S59+X59),0)))))</f>
        <v>0</v>
      </c>
      <c r="Z59" s="130" t="str">
        <f t="shared" si="3"/>
        <v>-</v>
      </c>
      <c r="AA59" s="132"/>
      <c r="AB59" s="164"/>
      <c r="AC59" s="164"/>
      <c r="AD59" s="164"/>
      <c r="AE59" s="165"/>
    </row>
    <row r="60" spans="2:31" s="172" customFormat="1" ht="97.5" customHeight="1" thickBot="1" x14ac:dyDescent="0.3">
      <c r="B60" s="367"/>
      <c r="C60" s="368"/>
      <c r="D60" s="67"/>
      <c r="E60" s="147" t="str">
        <f>IF(B60=0,"",VLOOKUP(B60,'Datos SGC'!$B$50:$C$71,2))</f>
        <v/>
      </c>
      <c r="F60" s="67"/>
      <c r="G60" s="67"/>
      <c r="H60" s="67"/>
      <c r="I60" s="131"/>
      <c r="J60" s="67"/>
      <c r="K60" s="67"/>
      <c r="L60" s="67"/>
      <c r="M60" s="67"/>
      <c r="N60" s="158">
        <f>ROUND((((IF(J60=Datos!$B$109,4,IF(J60=Datos!$B$110,3,IF(J60=Datos!$B$111,2,IF(J60=Datos!$B$112,1,0)))))+(IF(K60=Datos!$B$115,4,IF(K60=Datos!$B$116,3,IF(K60=Datos!$B$117,2,IF(K60=Datos!$B$118,1,0)))))+(IF(L60=Datos!$B$121,4,IF(L60=Datos!$B$122,3,IF(L60=Datos!$B$123,2,IF(L60=Datos!$B$124,1,0)))))+(IF(M60=Datos!$B$127,4,IF(M60=Datos!$B$128,3,IF(M60=Datos!$B$129,2,IF(M60=Datos!$B$130,1,0))))))/4),0)</f>
        <v>0</v>
      </c>
      <c r="O60" s="67"/>
      <c r="P60" s="67"/>
      <c r="Q60" s="67"/>
      <c r="R60" s="67"/>
      <c r="S60" s="157">
        <f>ROUND((((IF(O60=Datos!$B$109,4,IF(O60=Datos!$B$110,3,IF(O60=Datos!$B$111,2,IF(O60=Datos!$B$112,1,0)))))+(IF(P60=Datos!$B$115,4,IF(P60=Datos!$B$116,3,IF(P60=Datos!$B$117,2,IF(P60=Datos!$B$118,1,0)))))+(IF(Q60=Datos!$B$121,4,IF(Q60=Datos!$B$122,3,IF(Q60=Datos!$B$123,2,IF(Q60=Datos!$B$124,1,0)))))+(IF(R60=Datos!$B$127,4,IF(R60=Datos!$B$128,3,IF(R60=Datos!$B$129,2,IF(R60=Datos!$B$130,1,0))))))/4),0)</f>
        <v>0</v>
      </c>
      <c r="T60" s="67"/>
      <c r="U60" s="67"/>
      <c r="V60" s="67"/>
      <c r="W60" s="67"/>
      <c r="X60" s="130">
        <f>ROUND((((IF(T60=[2]Datos!$B$109,4,IF(T60=[2]Datos!$B$110,3,IF(T60=[2]Datos!$B$111,2,IF(T60=[2]Datos!$B$112,1,0)))))+(IF(U60=[2]Datos!$B$115,4,IF(U60=[2]Datos!$B$116,3,IF(U60=[2]Datos!$B$117,2,IF(U60=[2]Datos!$B$118,1,0)))))+(IF(V60=[2]Datos!$B$121,4,IF(V60=[2]Datos!$B$122,3,IF(V60=[2]Datos!$B$123,2,IF(V60=[2]Datos!$B$124,1,0)))))+(IF(W60=[2]Datos!$B$127,4,IF(W60=[2]Datos!$B$128,3,IF(W60=[2]Datos!$B$129,2,IF(W60=[2]Datos!$B$130,1,0))))))/4),0)</f>
        <v>0</v>
      </c>
      <c r="Y60" s="130">
        <f>IF(I60=Datos!$B$102,5*(N60+S60+X60),IF(I60=Datos!$B$103,4*(N60+S60+X60),IF(I60=Datos!$B$104,3*(N60+S60+X60),IF(I60=Datos!$B$105,2*(N60+S60+X60),IF(I60=Datos!$B$106,1*(N60+S60+X60),0)))))</f>
        <v>0</v>
      </c>
      <c r="Z60" s="130" t="str">
        <f t="shared" si="3"/>
        <v>-</v>
      </c>
      <c r="AA60" s="132"/>
      <c r="AB60" s="164"/>
      <c r="AC60" s="164"/>
      <c r="AD60" s="164"/>
      <c r="AE60" s="165"/>
    </row>
    <row r="61" spans="2:31" s="172" customFormat="1" ht="97.5" customHeight="1" thickBot="1" x14ac:dyDescent="0.3">
      <c r="B61" s="367"/>
      <c r="C61" s="368"/>
      <c r="D61" s="67"/>
      <c r="E61" s="147" t="str">
        <f>IF(B61=0,"",VLOOKUP(B61,'Datos SGC'!$B$50:$C$71,2))</f>
        <v/>
      </c>
      <c r="F61" s="67"/>
      <c r="G61" s="67"/>
      <c r="H61" s="67"/>
      <c r="I61" s="131"/>
      <c r="J61" s="67"/>
      <c r="K61" s="67"/>
      <c r="L61" s="67"/>
      <c r="M61" s="67"/>
      <c r="N61" s="158">
        <f>ROUND((((IF(J61=Datos!$B$109,4,IF(J61=Datos!$B$110,3,IF(J61=Datos!$B$111,2,IF(J61=Datos!$B$112,1,0)))))+(IF(K61=Datos!$B$115,4,IF(K61=Datos!$B$116,3,IF(K61=Datos!$B$117,2,IF(K61=Datos!$B$118,1,0)))))+(IF(L61=Datos!$B$121,4,IF(L61=Datos!$B$122,3,IF(L61=Datos!$B$123,2,IF(L61=Datos!$B$124,1,0)))))+(IF(M61=Datos!$B$127,4,IF(M61=Datos!$B$128,3,IF(M61=Datos!$B$129,2,IF(M61=Datos!$B$130,1,0))))))/4),0)</f>
        <v>0</v>
      </c>
      <c r="O61" s="67"/>
      <c r="P61" s="67"/>
      <c r="Q61" s="67"/>
      <c r="R61" s="67"/>
      <c r="S61" s="157">
        <f>ROUND((((IF(O61=Datos!$B$109,4,IF(O61=Datos!$B$110,3,IF(O61=Datos!$B$111,2,IF(O61=Datos!$B$112,1,0)))))+(IF(P61=Datos!$B$115,4,IF(P61=Datos!$B$116,3,IF(P61=Datos!$B$117,2,IF(P61=Datos!$B$118,1,0)))))+(IF(Q61=Datos!$B$121,4,IF(Q61=Datos!$B$122,3,IF(Q61=Datos!$B$123,2,IF(Q61=Datos!$B$124,1,0)))))+(IF(R61=Datos!$B$127,4,IF(R61=Datos!$B$128,3,IF(R61=Datos!$B$129,2,IF(R61=Datos!$B$130,1,0))))))/4),0)</f>
        <v>0</v>
      </c>
      <c r="T61" s="67"/>
      <c r="U61" s="67"/>
      <c r="V61" s="67"/>
      <c r="W61" s="67"/>
      <c r="X61" s="130">
        <f>ROUND((((IF(T61=[2]Datos!$B$109,4,IF(T61=[2]Datos!$B$110,3,IF(T61=[2]Datos!$B$111,2,IF(T61=[2]Datos!$B$112,1,0)))))+(IF(U61=[2]Datos!$B$115,4,IF(U61=[2]Datos!$B$116,3,IF(U61=[2]Datos!$B$117,2,IF(U61=[2]Datos!$B$118,1,0)))))+(IF(V61=[2]Datos!$B$121,4,IF(V61=[2]Datos!$B$122,3,IF(V61=[2]Datos!$B$123,2,IF(V61=[2]Datos!$B$124,1,0)))))+(IF(W61=[2]Datos!$B$127,4,IF(W61=[2]Datos!$B$128,3,IF(W61=[2]Datos!$B$129,2,IF(W61=[2]Datos!$B$130,1,0))))))/4),0)</f>
        <v>0</v>
      </c>
      <c r="Y61" s="130">
        <f>IF(I61=Datos!$B$102,5*(N61+S61+X61),IF(I61=Datos!$B$103,4*(N61+S61+X61),IF(I61=Datos!$B$104,3*(N61+S61+X61),IF(I61=Datos!$B$105,2*(N61+S61+X61),IF(I61=Datos!$B$106,1*(N61+S61+X61),0)))))</f>
        <v>0</v>
      </c>
      <c r="Z61" s="130" t="str">
        <f t="shared" si="3"/>
        <v>-</v>
      </c>
      <c r="AA61" s="132"/>
      <c r="AB61" s="164"/>
      <c r="AC61" s="164"/>
      <c r="AD61" s="164"/>
      <c r="AE61" s="165"/>
    </row>
    <row r="62" spans="2:31" s="172" customFormat="1" ht="97.5" customHeight="1" thickBot="1" x14ac:dyDescent="0.3">
      <c r="B62" s="367"/>
      <c r="C62" s="368"/>
      <c r="D62" s="67"/>
      <c r="E62" s="147" t="str">
        <f>IF(B62=0,"",VLOOKUP(B62,'Datos SGC'!$B$50:$C$71,2))</f>
        <v/>
      </c>
      <c r="F62" s="67"/>
      <c r="G62" s="67"/>
      <c r="H62" s="67"/>
      <c r="I62" s="131"/>
      <c r="J62" s="67"/>
      <c r="K62" s="67"/>
      <c r="L62" s="67"/>
      <c r="M62" s="67"/>
      <c r="N62" s="158">
        <f>ROUND((((IF(J62=Datos!$B$109,4,IF(J62=Datos!$B$110,3,IF(J62=Datos!$B$111,2,IF(J62=Datos!$B$112,1,0)))))+(IF(K62=Datos!$B$115,4,IF(K62=Datos!$B$116,3,IF(K62=Datos!$B$117,2,IF(K62=Datos!$B$118,1,0)))))+(IF(L62=Datos!$B$121,4,IF(L62=Datos!$B$122,3,IF(L62=Datos!$B$123,2,IF(L62=Datos!$B$124,1,0)))))+(IF(M62=Datos!$B$127,4,IF(M62=Datos!$B$128,3,IF(M62=Datos!$B$129,2,IF(M62=Datos!$B$130,1,0))))))/4),0)</f>
        <v>0</v>
      </c>
      <c r="O62" s="67"/>
      <c r="P62" s="67"/>
      <c r="Q62" s="67"/>
      <c r="R62" s="67"/>
      <c r="S62" s="157">
        <f>ROUND((((IF(O62=Datos!$B$109,4,IF(O62=Datos!$B$110,3,IF(O62=Datos!$B$111,2,IF(O62=Datos!$B$112,1,0)))))+(IF(P62=Datos!$B$115,4,IF(P62=Datos!$B$116,3,IF(P62=Datos!$B$117,2,IF(P62=Datos!$B$118,1,0)))))+(IF(Q62=Datos!$B$121,4,IF(Q62=Datos!$B$122,3,IF(Q62=Datos!$B$123,2,IF(Q62=Datos!$B$124,1,0)))))+(IF(R62=Datos!$B$127,4,IF(R62=Datos!$B$128,3,IF(R62=Datos!$B$129,2,IF(R62=Datos!$B$130,1,0))))))/4),0)</f>
        <v>0</v>
      </c>
      <c r="T62" s="67"/>
      <c r="U62" s="67"/>
      <c r="V62" s="67"/>
      <c r="W62" s="67"/>
      <c r="X62" s="130">
        <f>ROUND((((IF(T62=[2]Datos!$B$109,4,IF(T62=[2]Datos!$B$110,3,IF(T62=[2]Datos!$B$111,2,IF(T62=[2]Datos!$B$112,1,0)))))+(IF(U62=[2]Datos!$B$115,4,IF(U62=[2]Datos!$B$116,3,IF(U62=[2]Datos!$B$117,2,IF(U62=[2]Datos!$B$118,1,0)))))+(IF(V62=[2]Datos!$B$121,4,IF(V62=[2]Datos!$B$122,3,IF(V62=[2]Datos!$B$123,2,IF(V62=[2]Datos!$B$124,1,0)))))+(IF(W62=[2]Datos!$B$127,4,IF(W62=[2]Datos!$B$128,3,IF(W62=[2]Datos!$B$129,2,IF(W62=[2]Datos!$B$130,1,0))))))/4),0)</f>
        <v>0</v>
      </c>
      <c r="Y62" s="130">
        <f>IF(I62=Datos!$B$102,5*(N62+S62+X62),IF(I62=Datos!$B$103,4*(N62+S62+X62),IF(I62=Datos!$B$104,3*(N62+S62+X62),IF(I62=Datos!$B$105,2*(N62+S62+X62),IF(I62=Datos!$B$106,1*(N62+S62+X62),0)))))</f>
        <v>0</v>
      </c>
      <c r="Z62" s="130" t="str">
        <f t="shared" ref="Z62:Z93" si="4">IF(Y62=0,"-",IF(Y62&gt;40,"RIESGO SIGNIFICATIVO",IF(Y62&lt;21,"RIESGO LEVE","RIESGO MODERADO")))</f>
        <v>-</v>
      </c>
      <c r="AA62" s="132"/>
      <c r="AB62" s="164"/>
      <c r="AC62" s="164"/>
      <c r="AD62" s="164"/>
      <c r="AE62" s="165"/>
    </row>
    <row r="63" spans="2:31" s="172" customFormat="1" ht="97.5" customHeight="1" thickBot="1" x14ac:dyDescent="0.3">
      <c r="B63" s="367"/>
      <c r="C63" s="368"/>
      <c r="D63" s="67"/>
      <c r="E63" s="147" t="str">
        <f>IF(B63=0,"",VLOOKUP(B63,'Datos SGC'!$B$50:$C$71,2))</f>
        <v/>
      </c>
      <c r="F63" s="67"/>
      <c r="G63" s="67"/>
      <c r="H63" s="67"/>
      <c r="I63" s="131"/>
      <c r="J63" s="67"/>
      <c r="K63" s="67"/>
      <c r="L63" s="67"/>
      <c r="M63" s="67"/>
      <c r="N63" s="158">
        <f>ROUND((((IF(J63=Datos!$B$109,4,IF(J63=Datos!$B$110,3,IF(J63=Datos!$B$111,2,IF(J63=Datos!$B$112,1,0)))))+(IF(K63=Datos!$B$115,4,IF(K63=Datos!$B$116,3,IF(K63=Datos!$B$117,2,IF(K63=Datos!$B$118,1,0)))))+(IF(L63=Datos!$B$121,4,IF(L63=Datos!$B$122,3,IF(L63=Datos!$B$123,2,IF(L63=Datos!$B$124,1,0)))))+(IF(M63=Datos!$B$127,4,IF(M63=Datos!$B$128,3,IF(M63=Datos!$B$129,2,IF(M63=Datos!$B$130,1,0))))))/4),0)</f>
        <v>0</v>
      </c>
      <c r="O63" s="67"/>
      <c r="P63" s="67"/>
      <c r="Q63" s="67"/>
      <c r="R63" s="67"/>
      <c r="S63" s="157">
        <f>ROUND((((IF(O63=Datos!$B$109,4,IF(O63=Datos!$B$110,3,IF(O63=Datos!$B$111,2,IF(O63=Datos!$B$112,1,0)))))+(IF(P63=Datos!$B$115,4,IF(P63=Datos!$B$116,3,IF(P63=Datos!$B$117,2,IF(P63=Datos!$B$118,1,0)))))+(IF(Q63=Datos!$B$121,4,IF(Q63=Datos!$B$122,3,IF(Q63=Datos!$B$123,2,IF(Q63=Datos!$B$124,1,0)))))+(IF(R63=Datos!$B$127,4,IF(R63=Datos!$B$128,3,IF(R63=Datos!$B$129,2,IF(R63=Datos!$B$130,1,0))))))/4),0)</f>
        <v>0</v>
      </c>
      <c r="T63" s="67"/>
      <c r="U63" s="67"/>
      <c r="V63" s="67"/>
      <c r="W63" s="67"/>
      <c r="X63" s="130">
        <f>ROUND((((IF(T63=[2]Datos!$B$109,4,IF(T63=[2]Datos!$B$110,3,IF(T63=[2]Datos!$B$111,2,IF(T63=[2]Datos!$B$112,1,0)))))+(IF(U63=[2]Datos!$B$115,4,IF(U63=[2]Datos!$B$116,3,IF(U63=[2]Datos!$B$117,2,IF(U63=[2]Datos!$B$118,1,0)))))+(IF(V63=[2]Datos!$B$121,4,IF(V63=[2]Datos!$B$122,3,IF(V63=[2]Datos!$B$123,2,IF(V63=[2]Datos!$B$124,1,0)))))+(IF(W63=[2]Datos!$B$127,4,IF(W63=[2]Datos!$B$128,3,IF(W63=[2]Datos!$B$129,2,IF(W63=[2]Datos!$B$130,1,0))))))/4),0)</f>
        <v>0</v>
      </c>
      <c r="Y63" s="130">
        <f>IF(I63=Datos!$B$102,5*(N63+S63+X63),IF(I63=Datos!$B$103,4*(N63+S63+X63),IF(I63=Datos!$B$104,3*(N63+S63+X63),IF(I63=Datos!$B$105,2*(N63+S63+X63),IF(I63=Datos!$B$106,1*(N63+S63+X63),0)))))</f>
        <v>0</v>
      </c>
      <c r="Z63" s="130" t="str">
        <f t="shared" si="4"/>
        <v>-</v>
      </c>
      <c r="AA63" s="132"/>
      <c r="AB63" s="164"/>
      <c r="AC63" s="164"/>
      <c r="AD63" s="164"/>
      <c r="AE63" s="165"/>
    </row>
    <row r="64" spans="2:31" s="172" customFormat="1" ht="97.5" customHeight="1" thickBot="1" x14ac:dyDescent="0.3">
      <c r="B64" s="367"/>
      <c r="C64" s="368"/>
      <c r="D64" s="67"/>
      <c r="E64" s="147" t="str">
        <f>IF(B64=0,"",VLOOKUP(B64,'Datos SGC'!$B$50:$C$71,2))</f>
        <v/>
      </c>
      <c r="F64" s="67"/>
      <c r="G64" s="67"/>
      <c r="H64" s="67"/>
      <c r="I64" s="131"/>
      <c r="J64" s="67"/>
      <c r="K64" s="67"/>
      <c r="L64" s="67"/>
      <c r="M64" s="67"/>
      <c r="N64" s="158">
        <f>ROUND((((IF(J64=Datos!$B$109,4,IF(J64=Datos!$B$110,3,IF(J64=Datos!$B$111,2,IF(J64=Datos!$B$112,1,0)))))+(IF(K64=Datos!$B$115,4,IF(K64=Datos!$B$116,3,IF(K64=Datos!$B$117,2,IF(K64=Datos!$B$118,1,0)))))+(IF(L64=Datos!$B$121,4,IF(L64=Datos!$B$122,3,IF(L64=Datos!$B$123,2,IF(L64=Datos!$B$124,1,0)))))+(IF(M64=Datos!$B$127,4,IF(M64=Datos!$B$128,3,IF(M64=Datos!$B$129,2,IF(M64=Datos!$B$130,1,0))))))/4),0)</f>
        <v>0</v>
      </c>
      <c r="O64" s="67"/>
      <c r="P64" s="67"/>
      <c r="Q64" s="67"/>
      <c r="R64" s="67"/>
      <c r="S64" s="157">
        <f>ROUND((((IF(O64=Datos!$B$109,4,IF(O64=Datos!$B$110,3,IF(O64=Datos!$B$111,2,IF(O64=Datos!$B$112,1,0)))))+(IF(P64=Datos!$B$115,4,IF(P64=Datos!$B$116,3,IF(P64=Datos!$B$117,2,IF(P64=Datos!$B$118,1,0)))))+(IF(Q64=Datos!$B$121,4,IF(Q64=Datos!$B$122,3,IF(Q64=Datos!$B$123,2,IF(Q64=Datos!$B$124,1,0)))))+(IF(R64=Datos!$B$127,4,IF(R64=Datos!$B$128,3,IF(R64=Datos!$B$129,2,IF(R64=Datos!$B$130,1,0))))))/4),0)</f>
        <v>0</v>
      </c>
      <c r="T64" s="67"/>
      <c r="U64" s="67"/>
      <c r="V64" s="67"/>
      <c r="W64" s="67"/>
      <c r="X64" s="130">
        <f>ROUND((((IF(T64=[2]Datos!$B$109,4,IF(T64=[2]Datos!$B$110,3,IF(T64=[2]Datos!$B$111,2,IF(T64=[2]Datos!$B$112,1,0)))))+(IF(U64=[2]Datos!$B$115,4,IF(U64=[2]Datos!$B$116,3,IF(U64=[2]Datos!$B$117,2,IF(U64=[2]Datos!$B$118,1,0)))))+(IF(V64=[2]Datos!$B$121,4,IF(V64=[2]Datos!$B$122,3,IF(V64=[2]Datos!$B$123,2,IF(V64=[2]Datos!$B$124,1,0)))))+(IF(W64=[2]Datos!$B$127,4,IF(W64=[2]Datos!$B$128,3,IF(W64=[2]Datos!$B$129,2,IF(W64=[2]Datos!$B$130,1,0))))))/4),0)</f>
        <v>0</v>
      </c>
      <c r="Y64" s="130">
        <f>IF(I64=Datos!$B$102,5*(N64+S64+X64),IF(I64=Datos!$B$103,4*(N64+S64+X64),IF(I64=Datos!$B$104,3*(N64+S64+X64),IF(I64=Datos!$B$105,2*(N64+S64+X64),IF(I64=Datos!$B$106,1*(N64+S64+X64),0)))))</f>
        <v>0</v>
      </c>
      <c r="Z64" s="130" t="str">
        <f t="shared" si="4"/>
        <v>-</v>
      </c>
      <c r="AA64" s="132"/>
      <c r="AB64" s="164"/>
      <c r="AC64" s="164"/>
      <c r="AD64" s="164"/>
      <c r="AE64" s="165"/>
    </row>
    <row r="65" spans="2:31" s="172" customFormat="1" ht="97.5" customHeight="1" thickBot="1" x14ac:dyDescent="0.3">
      <c r="B65" s="367"/>
      <c r="C65" s="368"/>
      <c r="D65" s="67"/>
      <c r="E65" s="147" t="str">
        <f>IF(B65=0,"",VLOOKUP(B65,'Datos SGC'!$B$50:$C$71,2))</f>
        <v/>
      </c>
      <c r="F65" s="67"/>
      <c r="G65" s="67"/>
      <c r="H65" s="67"/>
      <c r="I65" s="131"/>
      <c r="J65" s="67"/>
      <c r="K65" s="67"/>
      <c r="L65" s="67"/>
      <c r="M65" s="67"/>
      <c r="N65" s="158">
        <f>ROUND((((IF(J65=Datos!$B$109,4,IF(J65=Datos!$B$110,3,IF(J65=Datos!$B$111,2,IF(J65=Datos!$B$112,1,0)))))+(IF(K65=Datos!$B$115,4,IF(K65=Datos!$B$116,3,IF(K65=Datos!$B$117,2,IF(K65=Datos!$B$118,1,0)))))+(IF(L65=Datos!$B$121,4,IF(L65=Datos!$B$122,3,IF(L65=Datos!$B$123,2,IF(L65=Datos!$B$124,1,0)))))+(IF(M65=Datos!$B$127,4,IF(M65=Datos!$B$128,3,IF(M65=Datos!$B$129,2,IF(M65=Datos!$B$130,1,0))))))/4),0)</f>
        <v>0</v>
      </c>
      <c r="O65" s="67"/>
      <c r="P65" s="67"/>
      <c r="Q65" s="67"/>
      <c r="R65" s="67"/>
      <c r="S65" s="157">
        <f>ROUND((((IF(O65=Datos!$B$109,4,IF(O65=Datos!$B$110,3,IF(O65=Datos!$B$111,2,IF(O65=Datos!$B$112,1,0)))))+(IF(P65=Datos!$B$115,4,IF(P65=Datos!$B$116,3,IF(P65=Datos!$B$117,2,IF(P65=Datos!$B$118,1,0)))))+(IF(Q65=Datos!$B$121,4,IF(Q65=Datos!$B$122,3,IF(Q65=Datos!$B$123,2,IF(Q65=Datos!$B$124,1,0)))))+(IF(R65=Datos!$B$127,4,IF(R65=Datos!$B$128,3,IF(R65=Datos!$B$129,2,IF(R65=Datos!$B$130,1,0))))))/4),0)</f>
        <v>0</v>
      </c>
      <c r="T65" s="67"/>
      <c r="U65" s="67"/>
      <c r="V65" s="67"/>
      <c r="W65" s="67"/>
      <c r="X65" s="130">
        <f>ROUND((((IF(T65=[2]Datos!$B$109,4,IF(T65=[2]Datos!$B$110,3,IF(T65=[2]Datos!$B$111,2,IF(T65=[2]Datos!$B$112,1,0)))))+(IF(U65=[2]Datos!$B$115,4,IF(U65=[2]Datos!$B$116,3,IF(U65=[2]Datos!$B$117,2,IF(U65=[2]Datos!$B$118,1,0)))))+(IF(V65=[2]Datos!$B$121,4,IF(V65=[2]Datos!$B$122,3,IF(V65=[2]Datos!$B$123,2,IF(V65=[2]Datos!$B$124,1,0)))))+(IF(W65=[2]Datos!$B$127,4,IF(W65=[2]Datos!$B$128,3,IF(W65=[2]Datos!$B$129,2,IF(W65=[2]Datos!$B$130,1,0))))))/4),0)</f>
        <v>0</v>
      </c>
      <c r="Y65" s="130">
        <f>IF(I65=Datos!$B$102,5*(N65+S65+X65),IF(I65=Datos!$B$103,4*(N65+S65+X65),IF(I65=Datos!$B$104,3*(N65+S65+X65),IF(I65=Datos!$B$105,2*(N65+S65+X65),IF(I65=Datos!$B$106,1*(N65+S65+X65),0)))))</f>
        <v>0</v>
      </c>
      <c r="Z65" s="130" t="str">
        <f t="shared" si="4"/>
        <v>-</v>
      </c>
      <c r="AA65" s="132"/>
      <c r="AB65" s="164"/>
      <c r="AC65" s="164"/>
      <c r="AD65" s="164"/>
      <c r="AE65" s="165"/>
    </row>
    <row r="66" spans="2:31" s="172" customFormat="1" ht="97.5" customHeight="1" thickBot="1" x14ac:dyDescent="0.3">
      <c r="B66" s="367"/>
      <c r="C66" s="368"/>
      <c r="D66" s="67"/>
      <c r="E66" s="147" t="str">
        <f>IF(B66=0,"",VLOOKUP(B66,'Datos SGC'!$B$50:$C$71,2))</f>
        <v/>
      </c>
      <c r="F66" s="67"/>
      <c r="G66" s="67"/>
      <c r="H66" s="67"/>
      <c r="I66" s="131"/>
      <c r="J66" s="67"/>
      <c r="K66" s="67"/>
      <c r="L66" s="67"/>
      <c r="M66" s="67"/>
      <c r="N66" s="158">
        <f>ROUND((((IF(J66=Datos!$B$109,4,IF(J66=Datos!$B$110,3,IF(J66=Datos!$B$111,2,IF(J66=Datos!$B$112,1,0)))))+(IF(K66=Datos!$B$115,4,IF(K66=Datos!$B$116,3,IF(K66=Datos!$B$117,2,IF(K66=Datos!$B$118,1,0)))))+(IF(L66=Datos!$B$121,4,IF(L66=Datos!$B$122,3,IF(L66=Datos!$B$123,2,IF(L66=Datos!$B$124,1,0)))))+(IF(M66=Datos!$B$127,4,IF(M66=Datos!$B$128,3,IF(M66=Datos!$B$129,2,IF(M66=Datos!$B$130,1,0))))))/4),0)</f>
        <v>0</v>
      </c>
      <c r="O66" s="67"/>
      <c r="P66" s="67"/>
      <c r="Q66" s="67"/>
      <c r="R66" s="67"/>
      <c r="S66" s="157">
        <f>ROUND((((IF(O66=Datos!$B$109,4,IF(O66=Datos!$B$110,3,IF(O66=Datos!$B$111,2,IF(O66=Datos!$B$112,1,0)))))+(IF(P66=Datos!$B$115,4,IF(P66=Datos!$B$116,3,IF(P66=Datos!$B$117,2,IF(P66=Datos!$B$118,1,0)))))+(IF(Q66=Datos!$B$121,4,IF(Q66=Datos!$B$122,3,IF(Q66=Datos!$B$123,2,IF(Q66=Datos!$B$124,1,0)))))+(IF(R66=Datos!$B$127,4,IF(R66=Datos!$B$128,3,IF(R66=Datos!$B$129,2,IF(R66=Datos!$B$130,1,0))))))/4),0)</f>
        <v>0</v>
      </c>
      <c r="T66" s="67"/>
      <c r="U66" s="67"/>
      <c r="V66" s="67"/>
      <c r="W66" s="67"/>
      <c r="X66" s="130">
        <f>ROUND((((IF(T66=[2]Datos!$B$109,4,IF(T66=[2]Datos!$B$110,3,IF(T66=[2]Datos!$B$111,2,IF(T66=[2]Datos!$B$112,1,0)))))+(IF(U66=[2]Datos!$B$115,4,IF(U66=[2]Datos!$B$116,3,IF(U66=[2]Datos!$B$117,2,IF(U66=[2]Datos!$B$118,1,0)))))+(IF(V66=[2]Datos!$B$121,4,IF(V66=[2]Datos!$B$122,3,IF(V66=[2]Datos!$B$123,2,IF(V66=[2]Datos!$B$124,1,0)))))+(IF(W66=[2]Datos!$B$127,4,IF(W66=[2]Datos!$B$128,3,IF(W66=[2]Datos!$B$129,2,IF(W66=[2]Datos!$B$130,1,0))))))/4),0)</f>
        <v>0</v>
      </c>
      <c r="Y66" s="130">
        <f>IF(I66=Datos!$B$102,5*(N66+S66+X66),IF(I66=Datos!$B$103,4*(N66+S66+X66),IF(I66=Datos!$B$104,3*(N66+S66+X66),IF(I66=Datos!$B$105,2*(N66+S66+X66),IF(I66=Datos!$B$106,1*(N66+S66+X66),0)))))</f>
        <v>0</v>
      </c>
      <c r="Z66" s="130" t="str">
        <f t="shared" si="4"/>
        <v>-</v>
      </c>
      <c r="AA66" s="132"/>
      <c r="AB66" s="164"/>
      <c r="AC66" s="164"/>
      <c r="AD66" s="164"/>
      <c r="AE66" s="165"/>
    </row>
    <row r="67" spans="2:31" s="172" customFormat="1" ht="97.5" customHeight="1" thickBot="1" x14ac:dyDescent="0.3">
      <c r="B67" s="367"/>
      <c r="C67" s="368"/>
      <c r="D67" s="67"/>
      <c r="E67" s="147" t="str">
        <f>IF(B67=0,"",VLOOKUP(B67,'Datos SGC'!$B$50:$C$71,2))</f>
        <v/>
      </c>
      <c r="F67" s="67"/>
      <c r="G67" s="67"/>
      <c r="H67" s="67"/>
      <c r="I67" s="131"/>
      <c r="J67" s="67"/>
      <c r="K67" s="67"/>
      <c r="L67" s="67"/>
      <c r="M67" s="67"/>
      <c r="N67" s="158">
        <f>ROUND((((IF(J67=Datos!$B$109,4,IF(J67=Datos!$B$110,3,IF(J67=Datos!$B$111,2,IF(J67=Datos!$B$112,1,0)))))+(IF(K67=Datos!$B$115,4,IF(K67=Datos!$B$116,3,IF(K67=Datos!$B$117,2,IF(K67=Datos!$B$118,1,0)))))+(IF(L67=Datos!$B$121,4,IF(L67=Datos!$B$122,3,IF(L67=Datos!$B$123,2,IF(L67=Datos!$B$124,1,0)))))+(IF(M67=Datos!$B$127,4,IF(M67=Datos!$B$128,3,IF(M67=Datos!$B$129,2,IF(M67=Datos!$B$130,1,0))))))/4),0)</f>
        <v>0</v>
      </c>
      <c r="O67" s="67"/>
      <c r="P67" s="67"/>
      <c r="Q67" s="67"/>
      <c r="R67" s="67"/>
      <c r="S67" s="157">
        <f>ROUND((((IF(O67=Datos!$B$109,4,IF(O67=Datos!$B$110,3,IF(O67=Datos!$B$111,2,IF(O67=Datos!$B$112,1,0)))))+(IF(P67=Datos!$B$115,4,IF(P67=Datos!$B$116,3,IF(P67=Datos!$B$117,2,IF(P67=Datos!$B$118,1,0)))))+(IF(Q67=Datos!$B$121,4,IF(Q67=Datos!$B$122,3,IF(Q67=Datos!$B$123,2,IF(Q67=Datos!$B$124,1,0)))))+(IF(R67=Datos!$B$127,4,IF(R67=Datos!$B$128,3,IF(R67=Datos!$B$129,2,IF(R67=Datos!$B$130,1,0))))))/4),0)</f>
        <v>0</v>
      </c>
      <c r="T67" s="67"/>
      <c r="U67" s="67"/>
      <c r="V67" s="67"/>
      <c r="W67" s="67"/>
      <c r="X67" s="130">
        <f>ROUND((((IF(T67=[2]Datos!$B$109,4,IF(T67=[2]Datos!$B$110,3,IF(T67=[2]Datos!$B$111,2,IF(T67=[2]Datos!$B$112,1,0)))))+(IF(U67=[2]Datos!$B$115,4,IF(U67=[2]Datos!$B$116,3,IF(U67=[2]Datos!$B$117,2,IF(U67=[2]Datos!$B$118,1,0)))))+(IF(V67=[2]Datos!$B$121,4,IF(V67=[2]Datos!$B$122,3,IF(V67=[2]Datos!$B$123,2,IF(V67=[2]Datos!$B$124,1,0)))))+(IF(W67=[2]Datos!$B$127,4,IF(W67=[2]Datos!$B$128,3,IF(W67=[2]Datos!$B$129,2,IF(W67=[2]Datos!$B$130,1,0))))))/4),0)</f>
        <v>0</v>
      </c>
      <c r="Y67" s="130">
        <f>IF(I67=Datos!$B$102,5*(N67+S67+X67),IF(I67=Datos!$B$103,4*(N67+S67+X67),IF(I67=Datos!$B$104,3*(N67+S67+X67),IF(I67=Datos!$B$105,2*(N67+S67+X67),IF(I67=Datos!$B$106,1*(N67+S67+X67),0)))))</f>
        <v>0</v>
      </c>
      <c r="Z67" s="130" t="str">
        <f t="shared" si="4"/>
        <v>-</v>
      </c>
      <c r="AA67" s="132"/>
      <c r="AB67" s="164"/>
      <c r="AC67" s="164"/>
      <c r="AD67" s="164"/>
      <c r="AE67" s="165"/>
    </row>
    <row r="68" spans="2:31" s="172" customFormat="1" ht="97.5" customHeight="1" thickBot="1" x14ac:dyDescent="0.3">
      <c r="B68" s="367"/>
      <c r="C68" s="368"/>
      <c r="D68" s="67"/>
      <c r="E68" s="147" t="str">
        <f>IF(B68=0,"",VLOOKUP(B68,'Datos SGC'!$B$50:$C$71,2))</f>
        <v/>
      </c>
      <c r="F68" s="67"/>
      <c r="G68" s="67"/>
      <c r="H68" s="67"/>
      <c r="I68" s="131"/>
      <c r="J68" s="67"/>
      <c r="K68" s="67"/>
      <c r="L68" s="67"/>
      <c r="M68" s="67"/>
      <c r="N68" s="158">
        <f>ROUND((((IF(J68=Datos!$B$109,4,IF(J68=Datos!$B$110,3,IF(J68=Datos!$B$111,2,IF(J68=Datos!$B$112,1,0)))))+(IF(K68=Datos!$B$115,4,IF(K68=Datos!$B$116,3,IF(K68=Datos!$B$117,2,IF(K68=Datos!$B$118,1,0)))))+(IF(L68=Datos!$B$121,4,IF(L68=Datos!$B$122,3,IF(L68=Datos!$B$123,2,IF(L68=Datos!$B$124,1,0)))))+(IF(M68=Datos!$B$127,4,IF(M68=Datos!$B$128,3,IF(M68=Datos!$B$129,2,IF(M68=Datos!$B$130,1,0))))))/4),0)</f>
        <v>0</v>
      </c>
      <c r="O68" s="67"/>
      <c r="P68" s="67"/>
      <c r="Q68" s="67"/>
      <c r="R68" s="67"/>
      <c r="S68" s="157">
        <f>ROUND((((IF(O68=Datos!$B$109,4,IF(O68=Datos!$B$110,3,IF(O68=Datos!$B$111,2,IF(O68=Datos!$B$112,1,0)))))+(IF(P68=Datos!$B$115,4,IF(P68=Datos!$B$116,3,IF(P68=Datos!$B$117,2,IF(P68=Datos!$B$118,1,0)))))+(IF(Q68=Datos!$B$121,4,IF(Q68=Datos!$B$122,3,IF(Q68=Datos!$B$123,2,IF(Q68=Datos!$B$124,1,0)))))+(IF(R68=Datos!$B$127,4,IF(R68=Datos!$B$128,3,IF(R68=Datos!$B$129,2,IF(R68=Datos!$B$130,1,0))))))/4),0)</f>
        <v>0</v>
      </c>
      <c r="T68" s="67"/>
      <c r="U68" s="67"/>
      <c r="V68" s="67"/>
      <c r="W68" s="67"/>
      <c r="X68" s="130">
        <f>ROUND((((IF(T68=[2]Datos!$B$109,4,IF(T68=[2]Datos!$B$110,3,IF(T68=[2]Datos!$B$111,2,IF(T68=[2]Datos!$B$112,1,0)))))+(IF(U68=[2]Datos!$B$115,4,IF(U68=[2]Datos!$B$116,3,IF(U68=[2]Datos!$B$117,2,IF(U68=[2]Datos!$B$118,1,0)))))+(IF(V68=[2]Datos!$B$121,4,IF(V68=[2]Datos!$B$122,3,IF(V68=[2]Datos!$B$123,2,IF(V68=[2]Datos!$B$124,1,0)))))+(IF(W68=[2]Datos!$B$127,4,IF(W68=[2]Datos!$B$128,3,IF(W68=[2]Datos!$B$129,2,IF(W68=[2]Datos!$B$130,1,0))))))/4),0)</f>
        <v>0</v>
      </c>
      <c r="Y68" s="130">
        <f>IF(I68=Datos!$B$102,5*(N68+S68+X68),IF(I68=Datos!$B$103,4*(N68+S68+X68),IF(I68=Datos!$B$104,3*(N68+S68+X68),IF(I68=Datos!$B$105,2*(N68+S68+X68),IF(I68=Datos!$B$106,1*(N68+S68+X68),0)))))</f>
        <v>0</v>
      </c>
      <c r="Z68" s="130" t="str">
        <f t="shared" si="4"/>
        <v>-</v>
      </c>
      <c r="AA68" s="132"/>
      <c r="AB68" s="164"/>
      <c r="AC68" s="164"/>
      <c r="AD68" s="164"/>
      <c r="AE68" s="165"/>
    </row>
    <row r="69" spans="2:31" s="172" customFormat="1" ht="97.5" customHeight="1" thickBot="1" x14ac:dyDescent="0.3">
      <c r="B69" s="367"/>
      <c r="C69" s="368"/>
      <c r="D69" s="67"/>
      <c r="E69" s="147" t="str">
        <f>IF(B69=0,"",VLOOKUP(B69,'Datos SGC'!$B$50:$C$71,2))</f>
        <v/>
      </c>
      <c r="F69" s="67"/>
      <c r="G69" s="67"/>
      <c r="H69" s="67"/>
      <c r="I69" s="131"/>
      <c r="J69" s="67"/>
      <c r="K69" s="67"/>
      <c r="L69" s="67"/>
      <c r="M69" s="67"/>
      <c r="N69" s="158">
        <f>ROUND((((IF(J69=Datos!$B$109,4,IF(J69=Datos!$B$110,3,IF(J69=Datos!$B$111,2,IF(J69=Datos!$B$112,1,0)))))+(IF(K69=Datos!$B$115,4,IF(K69=Datos!$B$116,3,IF(K69=Datos!$B$117,2,IF(K69=Datos!$B$118,1,0)))))+(IF(L69=Datos!$B$121,4,IF(L69=Datos!$B$122,3,IF(L69=Datos!$B$123,2,IF(L69=Datos!$B$124,1,0)))))+(IF(M69=Datos!$B$127,4,IF(M69=Datos!$B$128,3,IF(M69=Datos!$B$129,2,IF(M69=Datos!$B$130,1,0))))))/4),0)</f>
        <v>0</v>
      </c>
      <c r="O69" s="67"/>
      <c r="P69" s="67"/>
      <c r="Q69" s="67"/>
      <c r="R69" s="67"/>
      <c r="S69" s="157">
        <f>ROUND((((IF(O69=Datos!$B$109,4,IF(O69=Datos!$B$110,3,IF(O69=Datos!$B$111,2,IF(O69=Datos!$B$112,1,0)))))+(IF(P69=Datos!$B$115,4,IF(P69=Datos!$B$116,3,IF(P69=Datos!$B$117,2,IF(P69=Datos!$B$118,1,0)))))+(IF(Q69=Datos!$B$121,4,IF(Q69=Datos!$B$122,3,IF(Q69=Datos!$B$123,2,IF(Q69=Datos!$B$124,1,0)))))+(IF(R69=Datos!$B$127,4,IF(R69=Datos!$B$128,3,IF(R69=Datos!$B$129,2,IF(R69=Datos!$B$130,1,0))))))/4),0)</f>
        <v>0</v>
      </c>
      <c r="T69" s="67"/>
      <c r="U69" s="67"/>
      <c r="V69" s="67"/>
      <c r="W69" s="67"/>
      <c r="X69" s="130">
        <f>ROUND((((IF(T69=[2]Datos!$B$109,4,IF(T69=[2]Datos!$B$110,3,IF(T69=[2]Datos!$B$111,2,IF(T69=[2]Datos!$B$112,1,0)))))+(IF(U69=[2]Datos!$B$115,4,IF(U69=[2]Datos!$B$116,3,IF(U69=[2]Datos!$B$117,2,IF(U69=[2]Datos!$B$118,1,0)))))+(IF(V69=[2]Datos!$B$121,4,IF(V69=[2]Datos!$B$122,3,IF(V69=[2]Datos!$B$123,2,IF(V69=[2]Datos!$B$124,1,0)))))+(IF(W69=[2]Datos!$B$127,4,IF(W69=[2]Datos!$B$128,3,IF(W69=[2]Datos!$B$129,2,IF(W69=[2]Datos!$B$130,1,0))))))/4),0)</f>
        <v>0</v>
      </c>
      <c r="Y69" s="130">
        <f>IF(I69=Datos!$B$102,5*(N69+S69+X69),IF(I69=Datos!$B$103,4*(N69+S69+X69),IF(I69=Datos!$B$104,3*(N69+S69+X69),IF(I69=Datos!$B$105,2*(N69+S69+X69),IF(I69=Datos!$B$106,1*(N69+S69+X69),0)))))</f>
        <v>0</v>
      </c>
      <c r="Z69" s="130" t="str">
        <f t="shared" si="4"/>
        <v>-</v>
      </c>
      <c r="AA69" s="132"/>
      <c r="AB69" s="164"/>
      <c r="AC69" s="164"/>
      <c r="AD69" s="164"/>
      <c r="AE69" s="165"/>
    </row>
    <row r="70" spans="2:31" s="172" customFormat="1" ht="97.5" customHeight="1" thickBot="1" x14ac:dyDescent="0.3">
      <c r="B70" s="367"/>
      <c r="C70" s="368"/>
      <c r="D70" s="67"/>
      <c r="E70" s="147" t="str">
        <f>IF(B70=0,"",VLOOKUP(B70,'Datos SGC'!$B$50:$C$71,2))</f>
        <v/>
      </c>
      <c r="F70" s="67"/>
      <c r="G70" s="67"/>
      <c r="H70" s="67"/>
      <c r="I70" s="131"/>
      <c r="J70" s="67"/>
      <c r="K70" s="67"/>
      <c r="L70" s="67"/>
      <c r="M70" s="67"/>
      <c r="N70" s="158">
        <f>ROUND((((IF(J70=Datos!$B$109,4,IF(J70=Datos!$B$110,3,IF(J70=Datos!$B$111,2,IF(J70=Datos!$B$112,1,0)))))+(IF(K70=Datos!$B$115,4,IF(K70=Datos!$B$116,3,IF(K70=Datos!$B$117,2,IF(K70=Datos!$B$118,1,0)))))+(IF(L70=Datos!$B$121,4,IF(L70=Datos!$B$122,3,IF(L70=Datos!$B$123,2,IF(L70=Datos!$B$124,1,0)))))+(IF(M70=Datos!$B$127,4,IF(M70=Datos!$B$128,3,IF(M70=Datos!$B$129,2,IF(M70=Datos!$B$130,1,0))))))/4),0)</f>
        <v>0</v>
      </c>
      <c r="O70" s="67"/>
      <c r="P70" s="67"/>
      <c r="Q70" s="67"/>
      <c r="R70" s="67"/>
      <c r="S70" s="157">
        <f>ROUND((((IF(O70=Datos!$B$109,4,IF(O70=Datos!$B$110,3,IF(O70=Datos!$B$111,2,IF(O70=Datos!$B$112,1,0)))))+(IF(P70=Datos!$B$115,4,IF(P70=Datos!$B$116,3,IF(P70=Datos!$B$117,2,IF(P70=Datos!$B$118,1,0)))))+(IF(Q70=Datos!$B$121,4,IF(Q70=Datos!$B$122,3,IF(Q70=Datos!$B$123,2,IF(Q70=Datos!$B$124,1,0)))))+(IF(R70=Datos!$B$127,4,IF(R70=Datos!$B$128,3,IF(R70=Datos!$B$129,2,IF(R70=Datos!$B$130,1,0))))))/4),0)</f>
        <v>0</v>
      </c>
      <c r="T70" s="67"/>
      <c r="U70" s="67"/>
      <c r="V70" s="67"/>
      <c r="W70" s="67"/>
      <c r="X70" s="130">
        <f>ROUND((((IF(T70=[2]Datos!$B$109,4,IF(T70=[2]Datos!$B$110,3,IF(T70=[2]Datos!$B$111,2,IF(T70=[2]Datos!$B$112,1,0)))))+(IF(U70=[2]Datos!$B$115,4,IF(U70=[2]Datos!$B$116,3,IF(U70=[2]Datos!$B$117,2,IF(U70=[2]Datos!$B$118,1,0)))))+(IF(V70=[2]Datos!$B$121,4,IF(V70=[2]Datos!$B$122,3,IF(V70=[2]Datos!$B$123,2,IF(V70=[2]Datos!$B$124,1,0)))))+(IF(W70=[2]Datos!$B$127,4,IF(W70=[2]Datos!$B$128,3,IF(W70=[2]Datos!$B$129,2,IF(W70=[2]Datos!$B$130,1,0))))))/4),0)</f>
        <v>0</v>
      </c>
      <c r="Y70" s="130">
        <f>IF(I70=Datos!$B$102,5*(N70+S70+X70),IF(I70=Datos!$B$103,4*(N70+S70+X70),IF(I70=Datos!$B$104,3*(N70+S70+X70),IF(I70=Datos!$B$105,2*(N70+S70+X70),IF(I70=Datos!$B$106,1*(N70+S70+X70),0)))))</f>
        <v>0</v>
      </c>
      <c r="Z70" s="130" t="str">
        <f t="shared" si="4"/>
        <v>-</v>
      </c>
      <c r="AA70" s="132"/>
      <c r="AB70" s="164"/>
      <c r="AC70" s="164"/>
      <c r="AD70" s="164"/>
      <c r="AE70" s="165"/>
    </row>
    <row r="71" spans="2:31" s="172" customFormat="1" ht="97.5" customHeight="1" thickBot="1" x14ac:dyDescent="0.3">
      <c r="B71" s="367"/>
      <c r="C71" s="368"/>
      <c r="D71" s="67"/>
      <c r="E71" s="147" t="str">
        <f>IF(B71=0,"",VLOOKUP(B71,'Datos SGC'!$B$50:$C$71,2))</f>
        <v/>
      </c>
      <c r="F71" s="67"/>
      <c r="G71" s="67"/>
      <c r="H71" s="67"/>
      <c r="I71" s="131"/>
      <c r="J71" s="67"/>
      <c r="K71" s="67"/>
      <c r="L71" s="67"/>
      <c r="M71" s="67"/>
      <c r="N71" s="158">
        <f>ROUND((((IF(J71=Datos!$B$109,4,IF(J71=Datos!$B$110,3,IF(J71=Datos!$B$111,2,IF(J71=Datos!$B$112,1,0)))))+(IF(K71=Datos!$B$115,4,IF(K71=Datos!$B$116,3,IF(K71=Datos!$B$117,2,IF(K71=Datos!$B$118,1,0)))))+(IF(L71=Datos!$B$121,4,IF(L71=Datos!$B$122,3,IF(L71=Datos!$B$123,2,IF(L71=Datos!$B$124,1,0)))))+(IF(M71=Datos!$B$127,4,IF(M71=Datos!$B$128,3,IF(M71=Datos!$B$129,2,IF(M71=Datos!$B$130,1,0))))))/4),0)</f>
        <v>0</v>
      </c>
      <c r="O71" s="67"/>
      <c r="P71" s="67"/>
      <c r="Q71" s="67"/>
      <c r="R71" s="67"/>
      <c r="S71" s="157">
        <f>ROUND((((IF(O71=Datos!$B$109,4,IF(O71=Datos!$B$110,3,IF(O71=Datos!$B$111,2,IF(O71=Datos!$B$112,1,0)))))+(IF(P71=Datos!$B$115,4,IF(P71=Datos!$B$116,3,IF(P71=Datos!$B$117,2,IF(P71=Datos!$B$118,1,0)))))+(IF(Q71=Datos!$B$121,4,IF(Q71=Datos!$B$122,3,IF(Q71=Datos!$B$123,2,IF(Q71=Datos!$B$124,1,0)))))+(IF(R71=Datos!$B$127,4,IF(R71=Datos!$B$128,3,IF(R71=Datos!$B$129,2,IF(R71=Datos!$B$130,1,0))))))/4),0)</f>
        <v>0</v>
      </c>
      <c r="T71" s="67"/>
      <c r="U71" s="67"/>
      <c r="V71" s="67"/>
      <c r="W71" s="67"/>
      <c r="X71" s="130">
        <f>ROUND((((IF(T71=[2]Datos!$B$109,4,IF(T71=[2]Datos!$B$110,3,IF(T71=[2]Datos!$B$111,2,IF(T71=[2]Datos!$B$112,1,0)))))+(IF(U71=[2]Datos!$B$115,4,IF(U71=[2]Datos!$B$116,3,IF(U71=[2]Datos!$B$117,2,IF(U71=[2]Datos!$B$118,1,0)))))+(IF(V71=[2]Datos!$B$121,4,IF(V71=[2]Datos!$B$122,3,IF(V71=[2]Datos!$B$123,2,IF(V71=[2]Datos!$B$124,1,0)))))+(IF(W71=[2]Datos!$B$127,4,IF(W71=[2]Datos!$B$128,3,IF(W71=[2]Datos!$B$129,2,IF(W71=[2]Datos!$B$130,1,0))))))/4),0)</f>
        <v>0</v>
      </c>
      <c r="Y71" s="130">
        <f>IF(I71=Datos!$B$102,5*(N71+S71+X71),IF(I71=Datos!$B$103,4*(N71+S71+X71),IF(I71=Datos!$B$104,3*(N71+S71+X71),IF(I71=Datos!$B$105,2*(N71+S71+X71),IF(I71=Datos!$B$106,1*(N71+S71+X71),0)))))</f>
        <v>0</v>
      </c>
      <c r="Z71" s="130" t="str">
        <f t="shared" si="4"/>
        <v>-</v>
      </c>
      <c r="AA71" s="132"/>
      <c r="AB71" s="164"/>
      <c r="AC71" s="164"/>
      <c r="AD71" s="164"/>
      <c r="AE71" s="165"/>
    </row>
    <row r="72" spans="2:31" s="172" customFormat="1" ht="97.5" customHeight="1" thickBot="1" x14ac:dyDescent="0.3">
      <c r="B72" s="367"/>
      <c r="C72" s="368"/>
      <c r="D72" s="67"/>
      <c r="E72" s="147" t="str">
        <f>IF(B72=0,"",VLOOKUP(B72,'Datos SGC'!$B$50:$C$71,2))</f>
        <v/>
      </c>
      <c r="F72" s="67"/>
      <c r="G72" s="67"/>
      <c r="H72" s="67"/>
      <c r="I72" s="131"/>
      <c r="J72" s="67"/>
      <c r="K72" s="67"/>
      <c r="L72" s="67"/>
      <c r="M72" s="67"/>
      <c r="N72" s="158">
        <f>ROUND((((IF(J72=Datos!$B$109,4,IF(J72=Datos!$B$110,3,IF(J72=Datos!$B$111,2,IF(J72=Datos!$B$112,1,0)))))+(IF(K72=Datos!$B$115,4,IF(K72=Datos!$B$116,3,IF(K72=Datos!$B$117,2,IF(K72=Datos!$B$118,1,0)))))+(IF(L72=Datos!$B$121,4,IF(L72=Datos!$B$122,3,IF(L72=Datos!$B$123,2,IF(L72=Datos!$B$124,1,0)))))+(IF(M72=Datos!$B$127,4,IF(M72=Datos!$B$128,3,IF(M72=Datos!$B$129,2,IF(M72=Datos!$B$130,1,0))))))/4),0)</f>
        <v>0</v>
      </c>
      <c r="O72" s="67"/>
      <c r="P72" s="67"/>
      <c r="Q72" s="67"/>
      <c r="R72" s="67"/>
      <c r="S72" s="157">
        <f>ROUND((((IF(O72=Datos!$B$109,4,IF(O72=Datos!$B$110,3,IF(O72=Datos!$B$111,2,IF(O72=Datos!$B$112,1,0)))))+(IF(P72=Datos!$B$115,4,IF(P72=Datos!$B$116,3,IF(P72=Datos!$B$117,2,IF(P72=Datos!$B$118,1,0)))))+(IF(Q72=Datos!$B$121,4,IF(Q72=Datos!$B$122,3,IF(Q72=Datos!$B$123,2,IF(Q72=Datos!$B$124,1,0)))))+(IF(R72=Datos!$B$127,4,IF(R72=Datos!$B$128,3,IF(R72=Datos!$B$129,2,IF(R72=Datos!$B$130,1,0))))))/4),0)</f>
        <v>0</v>
      </c>
      <c r="T72" s="67"/>
      <c r="U72" s="67"/>
      <c r="V72" s="67"/>
      <c r="W72" s="67"/>
      <c r="X72" s="130">
        <f>ROUND((((IF(T72=[2]Datos!$B$109,4,IF(T72=[2]Datos!$B$110,3,IF(T72=[2]Datos!$B$111,2,IF(T72=[2]Datos!$B$112,1,0)))))+(IF(U72=[2]Datos!$B$115,4,IF(U72=[2]Datos!$B$116,3,IF(U72=[2]Datos!$B$117,2,IF(U72=[2]Datos!$B$118,1,0)))))+(IF(V72=[2]Datos!$B$121,4,IF(V72=[2]Datos!$B$122,3,IF(V72=[2]Datos!$B$123,2,IF(V72=[2]Datos!$B$124,1,0)))))+(IF(W72=[2]Datos!$B$127,4,IF(W72=[2]Datos!$B$128,3,IF(W72=[2]Datos!$B$129,2,IF(W72=[2]Datos!$B$130,1,0))))))/4),0)</f>
        <v>0</v>
      </c>
      <c r="Y72" s="130">
        <f>IF(I72=Datos!$B$102,5*(N72+S72+X72),IF(I72=Datos!$B$103,4*(N72+S72+X72),IF(I72=Datos!$B$104,3*(N72+S72+X72),IF(I72=Datos!$B$105,2*(N72+S72+X72),IF(I72=Datos!$B$106,1*(N72+S72+X72),0)))))</f>
        <v>0</v>
      </c>
      <c r="Z72" s="130" t="str">
        <f t="shared" si="4"/>
        <v>-</v>
      </c>
      <c r="AA72" s="132"/>
      <c r="AB72" s="164"/>
      <c r="AC72" s="164"/>
      <c r="AD72" s="164"/>
      <c r="AE72" s="165"/>
    </row>
    <row r="73" spans="2:31" s="172" customFormat="1" ht="97.5" customHeight="1" thickBot="1" x14ac:dyDescent="0.3">
      <c r="B73" s="367"/>
      <c r="C73" s="368"/>
      <c r="D73" s="67"/>
      <c r="E73" s="147" t="str">
        <f>IF(B73=0,"",VLOOKUP(B73,'Datos SGC'!$B$50:$C$71,2))</f>
        <v/>
      </c>
      <c r="F73" s="67"/>
      <c r="G73" s="67"/>
      <c r="H73" s="67"/>
      <c r="I73" s="131"/>
      <c r="J73" s="67"/>
      <c r="K73" s="67"/>
      <c r="L73" s="67"/>
      <c r="M73" s="67"/>
      <c r="N73" s="158">
        <f>ROUND((((IF(J73=Datos!$B$109,4,IF(J73=Datos!$B$110,3,IF(J73=Datos!$B$111,2,IF(J73=Datos!$B$112,1,0)))))+(IF(K73=Datos!$B$115,4,IF(K73=Datos!$B$116,3,IF(K73=Datos!$B$117,2,IF(K73=Datos!$B$118,1,0)))))+(IF(L73=Datos!$B$121,4,IF(L73=Datos!$B$122,3,IF(L73=Datos!$B$123,2,IF(L73=Datos!$B$124,1,0)))))+(IF(M73=Datos!$B$127,4,IF(M73=Datos!$B$128,3,IF(M73=Datos!$B$129,2,IF(M73=Datos!$B$130,1,0))))))/4),0)</f>
        <v>0</v>
      </c>
      <c r="O73" s="67"/>
      <c r="P73" s="67"/>
      <c r="Q73" s="67"/>
      <c r="R73" s="67"/>
      <c r="S73" s="157">
        <f>ROUND((((IF(O73=Datos!$B$109,4,IF(O73=Datos!$B$110,3,IF(O73=Datos!$B$111,2,IF(O73=Datos!$B$112,1,0)))))+(IF(P73=Datos!$B$115,4,IF(P73=Datos!$B$116,3,IF(P73=Datos!$B$117,2,IF(P73=Datos!$B$118,1,0)))))+(IF(Q73=Datos!$B$121,4,IF(Q73=Datos!$B$122,3,IF(Q73=Datos!$B$123,2,IF(Q73=Datos!$B$124,1,0)))))+(IF(R73=Datos!$B$127,4,IF(R73=Datos!$B$128,3,IF(R73=Datos!$B$129,2,IF(R73=Datos!$B$130,1,0))))))/4),0)</f>
        <v>0</v>
      </c>
      <c r="T73" s="67"/>
      <c r="U73" s="67"/>
      <c r="V73" s="67"/>
      <c r="W73" s="67"/>
      <c r="X73" s="130">
        <f>ROUND((((IF(T73=[2]Datos!$B$109,4,IF(T73=[2]Datos!$B$110,3,IF(T73=[2]Datos!$B$111,2,IF(T73=[2]Datos!$B$112,1,0)))))+(IF(U73=[2]Datos!$B$115,4,IF(U73=[2]Datos!$B$116,3,IF(U73=[2]Datos!$B$117,2,IF(U73=[2]Datos!$B$118,1,0)))))+(IF(V73=[2]Datos!$B$121,4,IF(V73=[2]Datos!$B$122,3,IF(V73=[2]Datos!$B$123,2,IF(V73=[2]Datos!$B$124,1,0)))))+(IF(W73=[2]Datos!$B$127,4,IF(W73=[2]Datos!$B$128,3,IF(W73=[2]Datos!$B$129,2,IF(W73=[2]Datos!$B$130,1,0))))))/4),0)</f>
        <v>0</v>
      </c>
      <c r="Y73" s="130">
        <f>IF(I73=Datos!$B$102,5*(N73+S73+X73),IF(I73=Datos!$B$103,4*(N73+S73+X73),IF(I73=Datos!$B$104,3*(N73+S73+X73),IF(I73=Datos!$B$105,2*(N73+S73+X73),IF(I73=Datos!$B$106,1*(N73+S73+X73),0)))))</f>
        <v>0</v>
      </c>
      <c r="Z73" s="130" t="str">
        <f t="shared" si="4"/>
        <v>-</v>
      </c>
      <c r="AA73" s="132"/>
      <c r="AB73" s="164"/>
      <c r="AC73" s="164"/>
      <c r="AD73" s="164"/>
      <c r="AE73" s="165"/>
    </row>
    <row r="74" spans="2:31" s="172" customFormat="1" ht="97.5" customHeight="1" thickBot="1" x14ac:dyDescent="0.3">
      <c r="B74" s="367"/>
      <c r="C74" s="368"/>
      <c r="D74" s="67"/>
      <c r="E74" s="147" t="str">
        <f>IF(B74=0,"",VLOOKUP(B74,'Datos SGC'!$B$50:$C$71,2))</f>
        <v/>
      </c>
      <c r="F74" s="67"/>
      <c r="G74" s="67"/>
      <c r="H74" s="67"/>
      <c r="I74" s="131"/>
      <c r="J74" s="67"/>
      <c r="K74" s="67"/>
      <c r="L74" s="67"/>
      <c r="M74" s="67"/>
      <c r="N74" s="158">
        <f>ROUND((((IF(J74=Datos!$B$109,4,IF(J74=Datos!$B$110,3,IF(J74=Datos!$B$111,2,IF(J74=Datos!$B$112,1,0)))))+(IF(K74=Datos!$B$115,4,IF(K74=Datos!$B$116,3,IF(K74=Datos!$B$117,2,IF(K74=Datos!$B$118,1,0)))))+(IF(L74=Datos!$B$121,4,IF(L74=Datos!$B$122,3,IF(L74=Datos!$B$123,2,IF(L74=Datos!$B$124,1,0)))))+(IF(M74=Datos!$B$127,4,IF(M74=Datos!$B$128,3,IF(M74=Datos!$B$129,2,IF(M74=Datos!$B$130,1,0))))))/4),0)</f>
        <v>0</v>
      </c>
      <c r="O74" s="67"/>
      <c r="P74" s="67"/>
      <c r="Q74" s="67"/>
      <c r="R74" s="67"/>
      <c r="S74" s="157">
        <f>ROUND((((IF(O74=Datos!$B$109,4,IF(O74=Datos!$B$110,3,IF(O74=Datos!$B$111,2,IF(O74=Datos!$B$112,1,0)))))+(IF(P74=Datos!$B$115,4,IF(P74=Datos!$B$116,3,IF(P74=Datos!$B$117,2,IF(P74=Datos!$B$118,1,0)))))+(IF(Q74=Datos!$B$121,4,IF(Q74=Datos!$B$122,3,IF(Q74=Datos!$B$123,2,IF(Q74=Datos!$B$124,1,0)))))+(IF(R74=Datos!$B$127,4,IF(R74=Datos!$B$128,3,IF(R74=Datos!$B$129,2,IF(R74=Datos!$B$130,1,0))))))/4),0)</f>
        <v>0</v>
      </c>
      <c r="T74" s="67"/>
      <c r="U74" s="67"/>
      <c r="V74" s="67"/>
      <c r="W74" s="67"/>
      <c r="X74" s="130">
        <f>ROUND((((IF(T74=[2]Datos!$B$109,4,IF(T74=[2]Datos!$B$110,3,IF(T74=[2]Datos!$B$111,2,IF(T74=[2]Datos!$B$112,1,0)))))+(IF(U74=[2]Datos!$B$115,4,IF(U74=[2]Datos!$B$116,3,IF(U74=[2]Datos!$B$117,2,IF(U74=[2]Datos!$B$118,1,0)))))+(IF(V74=[2]Datos!$B$121,4,IF(V74=[2]Datos!$B$122,3,IF(V74=[2]Datos!$B$123,2,IF(V74=[2]Datos!$B$124,1,0)))))+(IF(W74=[2]Datos!$B$127,4,IF(W74=[2]Datos!$B$128,3,IF(W74=[2]Datos!$B$129,2,IF(W74=[2]Datos!$B$130,1,0))))))/4),0)</f>
        <v>0</v>
      </c>
      <c r="Y74" s="130">
        <f>IF(I74=Datos!$B$102,5*(N74+S74+X74),IF(I74=Datos!$B$103,4*(N74+S74+X74),IF(I74=Datos!$B$104,3*(N74+S74+X74),IF(I74=Datos!$B$105,2*(N74+S74+X74),IF(I74=Datos!$B$106,1*(N74+S74+X74),0)))))</f>
        <v>0</v>
      </c>
      <c r="Z74" s="130" t="str">
        <f t="shared" si="4"/>
        <v>-</v>
      </c>
      <c r="AA74" s="132"/>
      <c r="AB74" s="164"/>
      <c r="AC74" s="164"/>
      <c r="AD74" s="164"/>
      <c r="AE74" s="165"/>
    </row>
    <row r="75" spans="2:31" s="172" customFormat="1" ht="97.5" customHeight="1" thickBot="1" x14ac:dyDescent="0.3">
      <c r="B75" s="367"/>
      <c r="C75" s="368"/>
      <c r="D75" s="67"/>
      <c r="E75" s="147" t="str">
        <f>IF(B75=0,"",VLOOKUP(B75,'Datos SGC'!$B$50:$C$71,2))</f>
        <v/>
      </c>
      <c r="F75" s="67"/>
      <c r="G75" s="67"/>
      <c r="H75" s="67"/>
      <c r="I75" s="131"/>
      <c r="J75" s="67"/>
      <c r="K75" s="67"/>
      <c r="L75" s="67"/>
      <c r="M75" s="67"/>
      <c r="N75" s="158">
        <f>ROUND((((IF(J75=Datos!$B$109,4,IF(J75=Datos!$B$110,3,IF(J75=Datos!$B$111,2,IF(J75=Datos!$B$112,1,0)))))+(IF(K75=Datos!$B$115,4,IF(K75=Datos!$B$116,3,IF(K75=Datos!$B$117,2,IF(K75=Datos!$B$118,1,0)))))+(IF(L75=Datos!$B$121,4,IF(L75=Datos!$B$122,3,IF(L75=Datos!$B$123,2,IF(L75=Datos!$B$124,1,0)))))+(IF(M75=Datos!$B$127,4,IF(M75=Datos!$B$128,3,IF(M75=Datos!$B$129,2,IF(M75=Datos!$B$130,1,0))))))/4),0)</f>
        <v>0</v>
      </c>
      <c r="O75" s="67"/>
      <c r="P75" s="67"/>
      <c r="Q75" s="67"/>
      <c r="R75" s="67"/>
      <c r="S75" s="157">
        <f>ROUND((((IF(O75=Datos!$B$109,4,IF(O75=Datos!$B$110,3,IF(O75=Datos!$B$111,2,IF(O75=Datos!$B$112,1,0)))))+(IF(P75=Datos!$B$115,4,IF(P75=Datos!$B$116,3,IF(P75=Datos!$B$117,2,IF(P75=Datos!$B$118,1,0)))))+(IF(Q75=Datos!$B$121,4,IF(Q75=Datos!$B$122,3,IF(Q75=Datos!$B$123,2,IF(Q75=Datos!$B$124,1,0)))))+(IF(R75=Datos!$B$127,4,IF(R75=Datos!$B$128,3,IF(R75=Datos!$B$129,2,IF(R75=Datos!$B$130,1,0))))))/4),0)</f>
        <v>0</v>
      </c>
      <c r="T75" s="67"/>
      <c r="U75" s="67"/>
      <c r="V75" s="67"/>
      <c r="W75" s="67"/>
      <c r="X75" s="130">
        <f>ROUND((((IF(T75=[2]Datos!$B$109,4,IF(T75=[2]Datos!$B$110,3,IF(T75=[2]Datos!$B$111,2,IF(T75=[2]Datos!$B$112,1,0)))))+(IF(U75=[2]Datos!$B$115,4,IF(U75=[2]Datos!$B$116,3,IF(U75=[2]Datos!$B$117,2,IF(U75=[2]Datos!$B$118,1,0)))))+(IF(V75=[2]Datos!$B$121,4,IF(V75=[2]Datos!$B$122,3,IF(V75=[2]Datos!$B$123,2,IF(V75=[2]Datos!$B$124,1,0)))))+(IF(W75=[2]Datos!$B$127,4,IF(W75=[2]Datos!$B$128,3,IF(W75=[2]Datos!$B$129,2,IF(W75=[2]Datos!$B$130,1,0))))))/4),0)</f>
        <v>0</v>
      </c>
      <c r="Y75" s="130">
        <f>IF(I75=Datos!$B$102,5*(N75+S75+X75),IF(I75=Datos!$B$103,4*(N75+S75+X75),IF(I75=Datos!$B$104,3*(N75+S75+X75),IF(I75=Datos!$B$105,2*(N75+S75+X75),IF(I75=Datos!$B$106,1*(N75+S75+X75),0)))))</f>
        <v>0</v>
      </c>
      <c r="Z75" s="130" t="str">
        <f t="shared" si="4"/>
        <v>-</v>
      </c>
      <c r="AA75" s="132"/>
      <c r="AB75" s="164"/>
      <c r="AC75" s="164"/>
      <c r="AD75" s="164"/>
      <c r="AE75" s="165"/>
    </row>
    <row r="76" spans="2:31" s="172" customFormat="1" ht="97.5" customHeight="1" thickBot="1" x14ac:dyDescent="0.3">
      <c r="B76" s="367"/>
      <c r="C76" s="368"/>
      <c r="D76" s="67"/>
      <c r="E76" s="147" t="str">
        <f>IF(B76=0,"",VLOOKUP(B76,'Datos SGC'!$B$50:$C$71,2))</f>
        <v/>
      </c>
      <c r="F76" s="67"/>
      <c r="G76" s="67"/>
      <c r="H76" s="67"/>
      <c r="I76" s="131"/>
      <c r="J76" s="67"/>
      <c r="K76" s="67"/>
      <c r="L76" s="67"/>
      <c r="M76" s="67"/>
      <c r="N76" s="158">
        <f>ROUND((((IF(J76=Datos!$B$109,4,IF(J76=Datos!$B$110,3,IF(J76=Datos!$B$111,2,IF(J76=Datos!$B$112,1,0)))))+(IF(K76=Datos!$B$115,4,IF(K76=Datos!$B$116,3,IF(K76=Datos!$B$117,2,IF(K76=Datos!$B$118,1,0)))))+(IF(L76=Datos!$B$121,4,IF(L76=Datos!$B$122,3,IF(L76=Datos!$B$123,2,IF(L76=Datos!$B$124,1,0)))))+(IF(M76=Datos!$B$127,4,IF(M76=Datos!$B$128,3,IF(M76=Datos!$B$129,2,IF(M76=Datos!$B$130,1,0))))))/4),0)</f>
        <v>0</v>
      </c>
      <c r="O76" s="67"/>
      <c r="P76" s="67"/>
      <c r="Q76" s="67"/>
      <c r="R76" s="67"/>
      <c r="S76" s="157">
        <f>ROUND((((IF(O76=Datos!$B$109,4,IF(O76=Datos!$B$110,3,IF(O76=Datos!$B$111,2,IF(O76=Datos!$B$112,1,0)))))+(IF(P76=Datos!$B$115,4,IF(P76=Datos!$B$116,3,IF(P76=Datos!$B$117,2,IF(P76=Datos!$B$118,1,0)))))+(IF(Q76=Datos!$B$121,4,IF(Q76=Datos!$B$122,3,IF(Q76=Datos!$B$123,2,IF(Q76=Datos!$B$124,1,0)))))+(IF(R76=Datos!$B$127,4,IF(R76=Datos!$B$128,3,IF(R76=Datos!$B$129,2,IF(R76=Datos!$B$130,1,0))))))/4),0)</f>
        <v>0</v>
      </c>
      <c r="T76" s="67"/>
      <c r="U76" s="67"/>
      <c r="V76" s="67"/>
      <c r="W76" s="67"/>
      <c r="X76" s="130">
        <f>ROUND((((IF(T76=[2]Datos!$B$109,4,IF(T76=[2]Datos!$B$110,3,IF(T76=[2]Datos!$B$111,2,IF(T76=[2]Datos!$B$112,1,0)))))+(IF(U76=[2]Datos!$B$115,4,IF(U76=[2]Datos!$B$116,3,IF(U76=[2]Datos!$B$117,2,IF(U76=[2]Datos!$B$118,1,0)))))+(IF(V76=[2]Datos!$B$121,4,IF(V76=[2]Datos!$B$122,3,IF(V76=[2]Datos!$B$123,2,IF(V76=[2]Datos!$B$124,1,0)))))+(IF(W76=[2]Datos!$B$127,4,IF(W76=[2]Datos!$B$128,3,IF(W76=[2]Datos!$B$129,2,IF(W76=[2]Datos!$B$130,1,0))))))/4),0)</f>
        <v>0</v>
      </c>
      <c r="Y76" s="130">
        <f>IF(I76=Datos!$B$102,5*(N76+S76+X76),IF(I76=Datos!$B$103,4*(N76+S76+X76),IF(I76=Datos!$B$104,3*(N76+S76+X76),IF(I76=Datos!$B$105,2*(N76+S76+X76),IF(I76=Datos!$B$106,1*(N76+S76+X76),0)))))</f>
        <v>0</v>
      </c>
      <c r="Z76" s="130" t="str">
        <f t="shared" si="4"/>
        <v>-</v>
      </c>
      <c r="AA76" s="132"/>
      <c r="AB76" s="164"/>
      <c r="AC76" s="164"/>
      <c r="AD76" s="164"/>
      <c r="AE76" s="165"/>
    </row>
    <row r="77" spans="2:31" s="172" customFormat="1" ht="97.5" customHeight="1" thickBot="1" x14ac:dyDescent="0.3">
      <c r="B77" s="367"/>
      <c r="C77" s="368"/>
      <c r="D77" s="67"/>
      <c r="E77" s="147" t="str">
        <f>IF(B77=0,"",VLOOKUP(B77,'Datos SGC'!$B$50:$C$71,2))</f>
        <v/>
      </c>
      <c r="F77" s="67"/>
      <c r="G77" s="67"/>
      <c r="H77" s="67"/>
      <c r="I77" s="131"/>
      <c r="J77" s="67"/>
      <c r="K77" s="67"/>
      <c r="L77" s="67"/>
      <c r="M77" s="67"/>
      <c r="N77" s="158">
        <f>ROUND((((IF(J77=Datos!$B$109,4,IF(J77=Datos!$B$110,3,IF(J77=Datos!$B$111,2,IF(J77=Datos!$B$112,1,0)))))+(IF(K77=Datos!$B$115,4,IF(K77=Datos!$B$116,3,IF(K77=Datos!$B$117,2,IF(K77=Datos!$B$118,1,0)))))+(IF(L77=Datos!$B$121,4,IF(L77=Datos!$B$122,3,IF(L77=Datos!$B$123,2,IF(L77=Datos!$B$124,1,0)))))+(IF(M77=Datos!$B$127,4,IF(M77=Datos!$B$128,3,IF(M77=Datos!$B$129,2,IF(M77=Datos!$B$130,1,0))))))/4),0)</f>
        <v>0</v>
      </c>
      <c r="O77" s="67"/>
      <c r="P77" s="67"/>
      <c r="Q77" s="67"/>
      <c r="R77" s="67"/>
      <c r="S77" s="157">
        <f>ROUND((((IF(O77=Datos!$B$109,4,IF(O77=Datos!$B$110,3,IF(O77=Datos!$B$111,2,IF(O77=Datos!$B$112,1,0)))))+(IF(P77=Datos!$B$115,4,IF(P77=Datos!$B$116,3,IF(P77=Datos!$B$117,2,IF(P77=Datos!$B$118,1,0)))))+(IF(Q77=Datos!$B$121,4,IF(Q77=Datos!$B$122,3,IF(Q77=Datos!$B$123,2,IF(Q77=Datos!$B$124,1,0)))))+(IF(R77=Datos!$B$127,4,IF(R77=Datos!$B$128,3,IF(R77=Datos!$B$129,2,IF(R77=Datos!$B$130,1,0))))))/4),0)</f>
        <v>0</v>
      </c>
      <c r="T77" s="67"/>
      <c r="U77" s="67"/>
      <c r="V77" s="67"/>
      <c r="W77" s="67"/>
      <c r="X77" s="130">
        <f>ROUND((((IF(T77=[2]Datos!$B$109,4,IF(T77=[2]Datos!$B$110,3,IF(T77=[2]Datos!$B$111,2,IF(T77=[2]Datos!$B$112,1,0)))))+(IF(U77=[2]Datos!$B$115,4,IF(U77=[2]Datos!$B$116,3,IF(U77=[2]Datos!$B$117,2,IF(U77=[2]Datos!$B$118,1,0)))))+(IF(V77=[2]Datos!$B$121,4,IF(V77=[2]Datos!$B$122,3,IF(V77=[2]Datos!$B$123,2,IF(V77=[2]Datos!$B$124,1,0)))))+(IF(W77=[2]Datos!$B$127,4,IF(W77=[2]Datos!$B$128,3,IF(W77=[2]Datos!$B$129,2,IF(W77=[2]Datos!$B$130,1,0))))))/4),0)</f>
        <v>0</v>
      </c>
      <c r="Y77" s="130">
        <f>IF(I77=Datos!$B$102,5*(N77+S77+X77),IF(I77=Datos!$B$103,4*(N77+S77+X77),IF(I77=Datos!$B$104,3*(N77+S77+X77),IF(I77=Datos!$B$105,2*(N77+S77+X77),IF(I77=Datos!$B$106,1*(N77+S77+X77),0)))))</f>
        <v>0</v>
      </c>
      <c r="Z77" s="130" t="str">
        <f t="shared" si="4"/>
        <v>-</v>
      </c>
      <c r="AA77" s="132"/>
      <c r="AB77" s="164"/>
      <c r="AC77" s="164"/>
      <c r="AD77" s="164"/>
      <c r="AE77" s="165"/>
    </row>
    <row r="78" spans="2:31" s="172" customFormat="1" ht="97.5" customHeight="1" thickBot="1" x14ac:dyDescent="0.3">
      <c r="B78" s="367"/>
      <c r="C78" s="368"/>
      <c r="D78" s="67"/>
      <c r="E78" s="147" t="str">
        <f>IF(B78=0,"",VLOOKUP(B78,'Datos SGC'!$B$50:$C$71,2))</f>
        <v/>
      </c>
      <c r="F78" s="67"/>
      <c r="G78" s="67"/>
      <c r="H78" s="67"/>
      <c r="I78" s="131"/>
      <c r="J78" s="67"/>
      <c r="K78" s="67"/>
      <c r="L78" s="67"/>
      <c r="M78" s="67"/>
      <c r="N78" s="158">
        <f>ROUND((((IF(J78=Datos!$B$109,4,IF(J78=Datos!$B$110,3,IF(J78=Datos!$B$111,2,IF(J78=Datos!$B$112,1,0)))))+(IF(K78=Datos!$B$115,4,IF(K78=Datos!$B$116,3,IF(K78=Datos!$B$117,2,IF(K78=Datos!$B$118,1,0)))))+(IF(L78=Datos!$B$121,4,IF(L78=Datos!$B$122,3,IF(L78=Datos!$B$123,2,IF(L78=Datos!$B$124,1,0)))))+(IF(M78=Datos!$B$127,4,IF(M78=Datos!$B$128,3,IF(M78=Datos!$B$129,2,IF(M78=Datos!$B$130,1,0))))))/4),0)</f>
        <v>0</v>
      </c>
      <c r="O78" s="67"/>
      <c r="P78" s="67"/>
      <c r="Q78" s="67"/>
      <c r="R78" s="67"/>
      <c r="S78" s="157">
        <f>ROUND((((IF(O78=Datos!$B$109,4,IF(O78=Datos!$B$110,3,IF(O78=Datos!$B$111,2,IF(O78=Datos!$B$112,1,0)))))+(IF(P78=Datos!$B$115,4,IF(P78=Datos!$B$116,3,IF(P78=Datos!$B$117,2,IF(P78=Datos!$B$118,1,0)))))+(IF(Q78=Datos!$B$121,4,IF(Q78=Datos!$B$122,3,IF(Q78=Datos!$B$123,2,IF(Q78=Datos!$B$124,1,0)))))+(IF(R78=Datos!$B$127,4,IF(R78=Datos!$B$128,3,IF(R78=Datos!$B$129,2,IF(R78=Datos!$B$130,1,0))))))/4),0)</f>
        <v>0</v>
      </c>
      <c r="T78" s="67"/>
      <c r="U78" s="67"/>
      <c r="V78" s="67"/>
      <c r="W78" s="67"/>
      <c r="X78" s="130">
        <f>ROUND((((IF(T78=[2]Datos!$B$109,4,IF(T78=[2]Datos!$B$110,3,IF(T78=[2]Datos!$B$111,2,IF(T78=[2]Datos!$B$112,1,0)))))+(IF(U78=[2]Datos!$B$115,4,IF(U78=[2]Datos!$B$116,3,IF(U78=[2]Datos!$B$117,2,IF(U78=[2]Datos!$B$118,1,0)))))+(IF(V78=[2]Datos!$B$121,4,IF(V78=[2]Datos!$B$122,3,IF(V78=[2]Datos!$B$123,2,IF(V78=[2]Datos!$B$124,1,0)))))+(IF(W78=[2]Datos!$B$127,4,IF(W78=[2]Datos!$B$128,3,IF(W78=[2]Datos!$B$129,2,IF(W78=[2]Datos!$B$130,1,0))))))/4),0)</f>
        <v>0</v>
      </c>
      <c r="Y78" s="130">
        <f>IF(I78=Datos!$B$102,5*(N78+S78+X78),IF(I78=Datos!$B$103,4*(N78+S78+X78),IF(I78=Datos!$B$104,3*(N78+S78+X78),IF(I78=Datos!$B$105,2*(N78+S78+X78),IF(I78=Datos!$B$106,1*(N78+S78+X78),0)))))</f>
        <v>0</v>
      </c>
      <c r="Z78" s="130" t="str">
        <f t="shared" si="4"/>
        <v>-</v>
      </c>
      <c r="AA78" s="132"/>
      <c r="AB78" s="164"/>
      <c r="AC78" s="164"/>
      <c r="AD78" s="164"/>
      <c r="AE78" s="165"/>
    </row>
    <row r="79" spans="2:31" s="172" customFormat="1" ht="97.5" customHeight="1" thickBot="1" x14ac:dyDescent="0.3">
      <c r="B79" s="367"/>
      <c r="C79" s="368"/>
      <c r="D79" s="67"/>
      <c r="E79" s="147" t="str">
        <f>IF(B79=0,"",VLOOKUP(B79,'Datos SGC'!$B$50:$C$71,2))</f>
        <v/>
      </c>
      <c r="F79" s="67"/>
      <c r="G79" s="67"/>
      <c r="H79" s="67"/>
      <c r="I79" s="131"/>
      <c r="J79" s="67"/>
      <c r="K79" s="67"/>
      <c r="L79" s="67"/>
      <c r="M79" s="67"/>
      <c r="N79" s="158">
        <f>ROUND((((IF(J79=Datos!$B$109,4,IF(J79=Datos!$B$110,3,IF(J79=Datos!$B$111,2,IF(J79=Datos!$B$112,1,0)))))+(IF(K79=Datos!$B$115,4,IF(K79=Datos!$B$116,3,IF(K79=Datos!$B$117,2,IF(K79=Datos!$B$118,1,0)))))+(IF(L79=Datos!$B$121,4,IF(L79=Datos!$B$122,3,IF(L79=Datos!$B$123,2,IF(L79=Datos!$B$124,1,0)))))+(IF(M79=Datos!$B$127,4,IF(M79=Datos!$B$128,3,IF(M79=Datos!$B$129,2,IF(M79=Datos!$B$130,1,0))))))/4),0)</f>
        <v>0</v>
      </c>
      <c r="O79" s="67"/>
      <c r="P79" s="67"/>
      <c r="Q79" s="67"/>
      <c r="R79" s="67"/>
      <c r="S79" s="157">
        <f>ROUND((((IF(O79=Datos!$B$109,4,IF(O79=Datos!$B$110,3,IF(O79=Datos!$B$111,2,IF(O79=Datos!$B$112,1,0)))))+(IF(P79=Datos!$B$115,4,IF(P79=Datos!$B$116,3,IF(P79=Datos!$B$117,2,IF(P79=Datos!$B$118,1,0)))))+(IF(Q79=Datos!$B$121,4,IF(Q79=Datos!$B$122,3,IF(Q79=Datos!$B$123,2,IF(Q79=Datos!$B$124,1,0)))))+(IF(R79=Datos!$B$127,4,IF(R79=Datos!$B$128,3,IF(R79=Datos!$B$129,2,IF(R79=Datos!$B$130,1,0))))))/4),0)</f>
        <v>0</v>
      </c>
      <c r="T79" s="67"/>
      <c r="U79" s="67"/>
      <c r="V79" s="67"/>
      <c r="W79" s="67"/>
      <c r="X79" s="130">
        <f>ROUND((((IF(T79=[2]Datos!$B$109,4,IF(T79=[2]Datos!$B$110,3,IF(T79=[2]Datos!$B$111,2,IF(T79=[2]Datos!$B$112,1,0)))))+(IF(U79=[2]Datos!$B$115,4,IF(U79=[2]Datos!$B$116,3,IF(U79=[2]Datos!$B$117,2,IF(U79=[2]Datos!$B$118,1,0)))))+(IF(V79=[2]Datos!$B$121,4,IF(V79=[2]Datos!$B$122,3,IF(V79=[2]Datos!$B$123,2,IF(V79=[2]Datos!$B$124,1,0)))))+(IF(W79=[2]Datos!$B$127,4,IF(W79=[2]Datos!$B$128,3,IF(W79=[2]Datos!$B$129,2,IF(W79=[2]Datos!$B$130,1,0))))))/4),0)</f>
        <v>0</v>
      </c>
      <c r="Y79" s="130">
        <f>IF(I79=Datos!$B$102,5*(N79+S79+X79),IF(I79=Datos!$B$103,4*(N79+S79+X79),IF(I79=Datos!$B$104,3*(N79+S79+X79),IF(I79=Datos!$B$105,2*(N79+S79+X79),IF(I79=Datos!$B$106,1*(N79+S79+X79),0)))))</f>
        <v>0</v>
      </c>
      <c r="Z79" s="130" t="str">
        <f t="shared" si="4"/>
        <v>-</v>
      </c>
      <c r="AA79" s="132"/>
      <c r="AB79" s="164"/>
      <c r="AC79" s="164"/>
      <c r="AD79" s="164"/>
      <c r="AE79" s="165"/>
    </row>
    <row r="80" spans="2:31" s="172" customFormat="1" ht="97.5" customHeight="1" thickBot="1" x14ac:dyDescent="0.3">
      <c r="B80" s="367"/>
      <c r="C80" s="368"/>
      <c r="D80" s="67"/>
      <c r="E80" s="147" t="str">
        <f>IF(B80=0,"",VLOOKUP(B80,'Datos SGC'!$B$50:$C$71,2))</f>
        <v/>
      </c>
      <c r="F80" s="67"/>
      <c r="G80" s="67"/>
      <c r="H80" s="67"/>
      <c r="I80" s="131"/>
      <c r="J80" s="67"/>
      <c r="K80" s="67"/>
      <c r="L80" s="67"/>
      <c r="M80" s="67"/>
      <c r="N80" s="158">
        <f>ROUND((((IF(J80=Datos!$B$109,4,IF(J80=Datos!$B$110,3,IF(J80=Datos!$B$111,2,IF(J80=Datos!$B$112,1,0)))))+(IF(K80=Datos!$B$115,4,IF(K80=Datos!$B$116,3,IF(K80=Datos!$B$117,2,IF(K80=Datos!$B$118,1,0)))))+(IF(L80=Datos!$B$121,4,IF(L80=Datos!$B$122,3,IF(L80=Datos!$B$123,2,IF(L80=Datos!$B$124,1,0)))))+(IF(M80=Datos!$B$127,4,IF(M80=Datos!$B$128,3,IF(M80=Datos!$B$129,2,IF(M80=Datos!$B$130,1,0))))))/4),0)</f>
        <v>0</v>
      </c>
      <c r="O80" s="67"/>
      <c r="P80" s="67"/>
      <c r="Q80" s="67"/>
      <c r="R80" s="67"/>
      <c r="S80" s="157">
        <f>ROUND((((IF(O80=Datos!$B$109,4,IF(O80=Datos!$B$110,3,IF(O80=Datos!$B$111,2,IF(O80=Datos!$B$112,1,0)))))+(IF(P80=Datos!$B$115,4,IF(P80=Datos!$B$116,3,IF(P80=Datos!$B$117,2,IF(P80=Datos!$B$118,1,0)))))+(IF(Q80=Datos!$B$121,4,IF(Q80=Datos!$B$122,3,IF(Q80=Datos!$B$123,2,IF(Q80=Datos!$B$124,1,0)))))+(IF(R80=Datos!$B$127,4,IF(R80=Datos!$B$128,3,IF(R80=Datos!$B$129,2,IF(R80=Datos!$B$130,1,0))))))/4),0)</f>
        <v>0</v>
      </c>
      <c r="T80" s="67"/>
      <c r="U80" s="67"/>
      <c r="V80" s="67"/>
      <c r="W80" s="67"/>
      <c r="X80" s="130">
        <f>ROUND((((IF(T80=[2]Datos!$B$109,4,IF(T80=[2]Datos!$B$110,3,IF(T80=[2]Datos!$B$111,2,IF(T80=[2]Datos!$B$112,1,0)))))+(IF(U80=[2]Datos!$B$115,4,IF(U80=[2]Datos!$B$116,3,IF(U80=[2]Datos!$B$117,2,IF(U80=[2]Datos!$B$118,1,0)))))+(IF(V80=[2]Datos!$B$121,4,IF(V80=[2]Datos!$B$122,3,IF(V80=[2]Datos!$B$123,2,IF(V80=[2]Datos!$B$124,1,0)))))+(IF(W80=[2]Datos!$B$127,4,IF(W80=[2]Datos!$B$128,3,IF(W80=[2]Datos!$B$129,2,IF(W80=[2]Datos!$B$130,1,0))))))/4),0)</f>
        <v>0</v>
      </c>
      <c r="Y80" s="130">
        <f>IF(I80=Datos!$B$102,5*(N80+S80+X80),IF(I80=Datos!$B$103,4*(N80+S80+X80),IF(I80=Datos!$B$104,3*(N80+S80+X80),IF(I80=Datos!$B$105,2*(N80+S80+X80),IF(I80=Datos!$B$106,1*(N80+S80+X80),0)))))</f>
        <v>0</v>
      </c>
      <c r="Z80" s="130" t="str">
        <f t="shared" si="4"/>
        <v>-</v>
      </c>
      <c r="AA80" s="132"/>
      <c r="AB80" s="164"/>
      <c r="AC80" s="164"/>
      <c r="AD80" s="164"/>
      <c r="AE80" s="165"/>
    </row>
    <row r="81" spans="2:31" s="172" customFormat="1" ht="97.5" customHeight="1" thickBot="1" x14ac:dyDescent="0.3">
      <c r="B81" s="367"/>
      <c r="C81" s="368"/>
      <c r="D81" s="67"/>
      <c r="E81" s="147" t="str">
        <f>IF(B81=0,"",VLOOKUP(B81,'Datos SGC'!$B$50:$C$71,2))</f>
        <v/>
      </c>
      <c r="F81" s="67"/>
      <c r="G81" s="67"/>
      <c r="H81" s="67"/>
      <c r="I81" s="131"/>
      <c r="J81" s="67"/>
      <c r="K81" s="67"/>
      <c r="L81" s="67"/>
      <c r="M81" s="67"/>
      <c r="N81" s="158">
        <f>ROUND((((IF(J81=Datos!$B$109,4,IF(J81=Datos!$B$110,3,IF(J81=Datos!$B$111,2,IF(J81=Datos!$B$112,1,0)))))+(IF(K81=Datos!$B$115,4,IF(K81=Datos!$B$116,3,IF(K81=Datos!$B$117,2,IF(K81=Datos!$B$118,1,0)))))+(IF(L81=Datos!$B$121,4,IF(L81=Datos!$B$122,3,IF(L81=Datos!$B$123,2,IF(L81=Datos!$B$124,1,0)))))+(IF(M81=Datos!$B$127,4,IF(M81=Datos!$B$128,3,IF(M81=Datos!$B$129,2,IF(M81=Datos!$B$130,1,0))))))/4),0)</f>
        <v>0</v>
      </c>
      <c r="O81" s="67"/>
      <c r="P81" s="67"/>
      <c r="Q81" s="67"/>
      <c r="R81" s="67"/>
      <c r="S81" s="157">
        <f>ROUND((((IF(O81=Datos!$B$109,4,IF(O81=Datos!$B$110,3,IF(O81=Datos!$B$111,2,IF(O81=Datos!$B$112,1,0)))))+(IF(P81=Datos!$B$115,4,IF(P81=Datos!$B$116,3,IF(P81=Datos!$B$117,2,IF(P81=Datos!$B$118,1,0)))))+(IF(Q81=Datos!$B$121,4,IF(Q81=Datos!$B$122,3,IF(Q81=Datos!$B$123,2,IF(Q81=Datos!$B$124,1,0)))))+(IF(R81=Datos!$B$127,4,IF(R81=Datos!$B$128,3,IF(R81=Datos!$B$129,2,IF(R81=Datos!$B$130,1,0))))))/4),0)</f>
        <v>0</v>
      </c>
      <c r="T81" s="67"/>
      <c r="U81" s="67"/>
      <c r="V81" s="67"/>
      <c r="W81" s="67"/>
      <c r="X81" s="130">
        <f>ROUND((((IF(T81=[2]Datos!$B$109,4,IF(T81=[2]Datos!$B$110,3,IF(T81=[2]Datos!$B$111,2,IF(T81=[2]Datos!$B$112,1,0)))))+(IF(U81=[2]Datos!$B$115,4,IF(U81=[2]Datos!$B$116,3,IF(U81=[2]Datos!$B$117,2,IF(U81=[2]Datos!$B$118,1,0)))))+(IF(V81=[2]Datos!$B$121,4,IF(V81=[2]Datos!$B$122,3,IF(V81=[2]Datos!$B$123,2,IF(V81=[2]Datos!$B$124,1,0)))))+(IF(W81=[2]Datos!$B$127,4,IF(W81=[2]Datos!$B$128,3,IF(W81=[2]Datos!$B$129,2,IF(W81=[2]Datos!$B$130,1,0))))))/4),0)</f>
        <v>0</v>
      </c>
      <c r="Y81" s="130">
        <f>IF(I81=Datos!$B$102,5*(N81+S81+X81),IF(I81=Datos!$B$103,4*(N81+S81+X81),IF(I81=Datos!$B$104,3*(N81+S81+X81),IF(I81=Datos!$B$105,2*(N81+S81+X81),IF(I81=Datos!$B$106,1*(N81+S81+X81),0)))))</f>
        <v>0</v>
      </c>
      <c r="Z81" s="130" t="str">
        <f t="shared" si="4"/>
        <v>-</v>
      </c>
      <c r="AA81" s="132"/>
      <c r="AB81" s="164"/>
      <c r="AC81" s="164"/>
      <c r="AD81" s="164"/>
      <c r="AE81" s="165"/>
    </row>
    <row r="82" spans="2:31" s="172" customFormat="1" ht="97.5" customHeight="1" thickBot="1" x14ac:dyDescent="0.3">
      <c r="B82" s="367"/>
      <c r="C82" s="368"/>
      <c r="D82" s="67"/>
      <c r="E82" s="147" t="str">
        <f>IF(B82=0,"",VLOOKUP(B82,'Datos SGC'!$B$50:$C$71,2))</f>
        <v/>
      </c>
      <c r="F82" s="67"/>
      <c r="G82" s="67"/>
      <c r="H82" s="67"/>
      <c r="I82" s="131"/>
      <c r="J82" s="67"/>
      <c r="K82" s="67"/>
      <c r="L82" s="67"/>
      <c r="M82" s="67"/>
      <c r="N82" s="158">
        <f>ROUND((((IF(J82=Datos!$B$109,4,IF(J82=Datos!$B$110,3,IF(J82=Datos!$B$111,2,IF(J82=Datos!$B$112,1,0)))))+(IF(K82=Datos!$B$115,4,IF(K82=Datos!$B$116,3,IF(K82=Datos!$B$117,2,IF(K82=Datos!$B$118,1,0)))))+(IF(L82=Datos!$B$121,4,IF(L82=Datos!$B$122,3,IF(L82=Datos!$B$123,2,IF(L82=Datos!$B$124,1,0)))))+(IF(M82=Datos!$B$127,4,IF(M82=Datos!$B$128,3,IF(M82=Datos!$B$129,2,IF(M82=Datos!$B$130,1,0))))))/4),0)</f>
        <v>0</v>
      </c>
      <c r="O82" s="67"/>
      <c r="P82" s="67"/>
      <c r="Q82" s="67"/>
      <c r="R82" s="67"/>
      <c r="S82" s="157">
        <f>ROUND((((IF(O82=Datos!$B$109,4,IF(O82=Datos!$B$110,3,IF(O82=Datos!$B$111,2,IF(O82=Datos!$B$112,1,0)))))+(IF(P82=Datos!$B$115,4,IF(P82=Datos!$B$116,3,IF(P82=Datos!$B$117,2,IF(P82=Datos!$B$118,1,0)))))+(IF(Q82=Datos!$B$121,4,IF(Q82=Datos!$B$122,3,IF(Q82=Datos!$B$123,2,IF(Q82=Datos!$B$124,1,0)))))+(IF(R82=Datos!$B$127,4,IF(R82=Datos!$B$128,3,IF(R82=Datos!$B$129,2,IF(R82=Datos!$B$130,1,0))))))/4),0)</f>
        <v>0</v>
      </c>
      <c r="T82" s="67"/>
      <c r="U82" s="67"/>
      <c r="V82" s="67"/>
      <c r="W82" s="67"/>
      <c r="X82" s="130">
        <f>ROUND((((IF(T82=[2]Datos!$B$109,4,IF(T82=[2]Datos!$B$110,3,IF(T82=[2]Datos!$B$111,2,IF(T82=[2]Datos!$B$112,1,0)))))+(IF(U82=[2]Datos!$B$115,4,IF(U82=[2]Datos!$B$116,3,IF(U82=[2]Datos!$B$117,2,IF(U82=[2]Datos!$B$118,1,0)))))+(IF(V82=[2]Datos!$B$121,4,IF(V82=[2]Datos!$B$122,3,IF(V82=[2]Datos!$B$123,2,IF(V82=[2]Datos!$B$124,1,0)))))+(IF(W82=[2]Datos!$B$127,4,IF(W82=[2]Datos!$B$128,3,IF(W82=[2]Datos!$B$129,2,IF(W82=[2]Datos!$B$130,1,0))))))/4),0)</f>
        <v>0</v>
      </c>
      <c r="Y82" s="130">
        <f>IF(I82=Datos!$B$102,5*(N82+S82+X82),IF(I82=Datos!$B$103,4*(N82+S82+X82),IF(I82=Datos!$B$104,3*(N82+S82+X82),IF(I82=Datos!$B$105,2*(N82+S82+X82),IF(I82=Datos!$B$106,1*(N82+S82+X82),0)))))</f>
        <v>0</v>
      </c>
      <c r="Z82" s="130" t="str">
        <f t="shared" si="4"/>
        <v>-</v>
      </c>
      <c r="AA82" s="132"/>
      <c r="AB82" s="164"/>
      <c r="AC82" s="164"/>
      <c r="AD82" s="164"/>
      <c r="AE82" s="165"/>
    </row>
    <row r="83" spans="2:31" s="172" customFormat="1" ht="97.5" customHeight="1" thickBot="1" x14ac:dyDescent="0.3">
      <c r="B83" s="367"/>
      <c r="C83" s="368"/>
      <c r="D83" s="67"/>
      <c r="E83" s="147" t="str">
        <f>IF(B83=0,"",VLOOKUP(B83,'Datos SGC'!$B$50:$C$71,2))</f>
        <v/>
      </c>
      <c r="F83" s="67"/>
      <c r="G83" s="67"/>
      <c r="H83" s="67"/>
      <c r="I83" s="131"/>
      <c r="J83" s="67"/>
      <c r="K83" s="67"/>
      <c r="L83" s="67"/>
      <c r="M83" s="67"/>
      <c r="N83" s="158">
        <f>ROUND((((IF(J83=Datos!$B$109,4,IF(J83=Datos!$B$110,3,IF(J83=Datos!$B$111,2,IF(J83=Datos!$B$112,1,0)))))+(IF(K83=Datos!$B$115,4,IF(K83=Datos!$B$116,3,IF(K83=Datos!$B$117,2,IF(K83=Datos!$B$118,1,0)))))+(IF(L83=Datos!$B$121,4,IF(L83=Datos!$B$122,3,IF(L83=Datos!$B$123,2,IF(L83=Datos!$B$124,1,0)))))+(IF(M83=Datos!$B$127,4,IF(M83=Datos!$B$128,3,IF(M83=Datos!$B$129,2,IF(M83=Datos!$B$130,1,0))))))/4),0)</f>
        <v>0</v>
      </c>
      <c r="O83" s="67"/>
      <c r="P83" s="67"/>
      <c r="Q83" s="67"/>
      <c r="R83" s="67"/>
      <c r="S83" s="157">
        <f>ROUND((((IF(O83=Datos!$B$109,4,IF(O83=Datos!$B$110,3,IF(O83=Datos!$B$111,2,IF(O83=Datos!$B$112,1,0)))))+(IF(P83=Datos!$B$115,4,IF(P83=Datos!$B$116,3,IF(P83=Datos!$B$117,2,IF(P83=Datos!$B$118,1,0)))))+(IF(Q83=Datos!$B$121,4,IF(Q83=Datos!$B$122,3,IF(Q83=Datos!$B$123,2,IF(Q83=Datos!$B$124,1,0)))))+(IF(R83=Datos!$B$127,4,IF(R83=Datos!$B$128,3,IF(R83=Datos!$B$129,2,IF(R83=Datos!$B$130,1,0))))))/4),0)</f>
        <v>0</v>
      </c>
      <c r="T83" s="67"/>
      <c r="U83" s="67"/>
      <c r="V83" s="67"/>
      <c r="W83" s="67"/>
      <c r="X83" s="130">
        <f>ROUND((((IF(T83=[2]Datos!$B$109,4,IF(T83=[2]Datos!$B$110,3,IF(T83=[2]Datos!$B$111,2,IF(T83=[2]Datos!$B$112,1,0)))))+(IF(U83=[2]Datos!$B$115,4,IF(U83=[2]Datos!$B$116,3,IF(U83=[2]Datos!$B$117,2,IF(U83=[2]Datos!$B$118,1,0)))))+(IF(V83=[2]Datos!$B$121,4,IF(V83=[2]Datos!$B$122,3,IF(V83=[2]Datos!$B$123,2,IF(V83=[2]Datos!$B$124,1,0)))))+(IF(W83=[2]Datos!$B$127,4,IF(W83=[2]Datos!$B$128,3,IF(W83=[2]Datos!$B$129,2,IF(W83=[2]Datos!$B$130,1,0))))))/4),0)</f>
        <v>0</v>
      </c>
      <c r="Y83" s="130">
        <f>IF(I83=Datos!$B$102,5*(N83+S83+X83),IF(I83=Datos!$B$103,4*(N83+S83+X83),IF(I83=Datos!$B$104,3*(N83+S83+X83),IF(I83=Datos!$B$105,2*(N83+S83+X83),IF(I83=Datos!$B$106,1*(N83+S83+X83),0)))))</f>
        <v>0</v>
      </c>
      <c r="Z83" s="130" t="str">
        <f t="shared" si="4"/>
        <v>-</v>
      </c>
      <c r="AA83" s="132"/>
      <c r="AB83" s="164"/>
      <c r="AC83" s="164"/>
      <c r="AD83" s="164"/>
      <c r="AE83" s="165"/>
    </row>
    <row r="84" spans="2:31" s="172" customFormat="1" ht="97.5" customHeight="1" thickBot="1" x14ac:dyDescent="0.3">
      <c r="B84" s="367"/>
      <c r="C84" s="368"/>
      <c r="D84" s="67"/>
      <c r="E84" s="147" t="str">
        <f>IF(B84=0,"",VLOOKUP(B84,'Datos SGC'!$B$50:$C$71,2))</f>
        <v/>
      </c>
      <c r="F84" s="67"/>
      <c r="G84" s="67"/>
      <c r="H84" s="67"/>
      <c r="I84" s="131"/>
      <c r="J84" s="67"/>
      <c r="K84" s="67"/>
      <c r="L84" s="67"/>
      <c r="M84" s="67"/>
      <c r="N84" s="158">
        <f>ROUND((((IF(J84=Datos!$B$109,4,IF(J84=Datos!$B$110,3,IF(J84=Datos!$B$111,2,IF(J84=Datos!$B$112,1,0)))))+(IF(K84=Datos!$B$115,4,IF(K84=Datos!$B$116,3,IF(K84=Datos!$B$117,2,IF(K84=Datos!$B$118,1,0)))))+(IF(L84=Datos!$B$121,4,IF(L84=Datos!$B$122,3,IF(L84=Datos!$B$123,2,IF(L84=Datos!$B$124,1,0)))))+(IF(M84=Datos!$B$127,4,IF(M84=Datos!$B$128,3,IF(M84=Datos!$B$129,2,IF(M84=Datos!$B$130,1,0))))))/4),0)</f>
        <v>0</v>
      </c>
      <c r="O84" s="67"/>
      <c r="P84" s="67"/>
      <c r="Q84" s="67"/>
      <c r="R84" s="67"/>
      <c r="S84" s="157">
        <f>ROUND((((IF(O84=Datos!$B$109,4,IF(O84=Datos!$B$110,3,IF(O84=Datos!$B$111,2,IF(O84=Datos!$B$112,1,0)))))+(IF(P84=Datos!$B$115,4,IF(P84=Datos!$B$116,3,IF(P84=Datos!$B$117,2,IF(P84=Datos!$B$118,1,0)))))+(IF(Q84=Datos!$B$121,4,IF(Q84=Datos!$B$122,3,IF(Q84=Datos!$B$123,2,IF(Q84=Datos!$B$124,1,0)))))+(IF(R84=Datos!$B$127,4,IF(R84=Datos!$B$128,3,IF(R84=Datos!$B$129,2,IF(R84=Datos!$B$130,1,0))))))/4),0)</f>
        <v>0</v>
      </c>
      <c r="T84" s="67"/>
      <c r="U84" s="67"/>
      <c r="V84" s="67"/>
      <c r="W84" s="67"/>
      <c r="X84" s="130">
        <f>ROUND((((IF(T84=[2]Datos!$B$109,4,IF(T84=[2]Datos!$B$110,3,IF(T84=[2]Datos!$B$111,2,IF(T84=[2]Datos!$B$112,1,0)))))+(IF(U84=[2]Datos!$B$115,4,IF(U84=[2]Datos!$B$116,3,IF(U84=[2]Datos!$B$117,2,IF(U84=[2]Datos!$B$118,1,0)))))+(IF(V84=[2]Datos!$B$121,4,IF(V84=[2]Datos!$B$122,3,IF(V84=[2]Datos!$B$123,2,IF(V84=[2]Datos!$B$124,1,0)))))+(IF(W84=[2]Datos!$B$127,4,IF(W84=[2]Datos!$B$128,3,IF(W84=[2]Datos!$B$129,2,IF(W84=[2]Datos!$B$130,1,0))))))/4),0)</f>
        <v>0</v>
      </c>
      <c r="Y84" s="130">
        <f>IF(I84=Datos!$B$102,5*(N84+S84+X84),IF(I84=Datos!$B$103,4*(N84+S84+X84),IF(I84=Datos!$B$104,3*(N84+S84+X84),IF(I84=Datos!$B$105,2*(N84+S84+X84),IF(I84=Datos!$B$106,1*(N84+S84+X84),0)))))</f>
        <v>0</v>
      </c>
      <c r="Z84" s="130" t="str">
        <f t="shared" si="4"/>
        <v>-</v>
      </c>
      <c r="AA84" s="132"/>
      <c r="AB84" s="164"/>
      <c r="AC84" s="164"/>
      <c r="AD84" s="164"/>
      <c r="AE84" s="165"/>
    </row>
    <row r="85" spans="2:31" s="172" customFormat="1" ht="97.5" customHeight="1" thickBot="1" x14ac:dyDescent="0.3">
      <c r="B85" s="367"/>
      <c r="C85" s="368"/>
      <c r="D85" s="67"/>
      <c r="E85" s="147" t="str">
        <f>IF(B85=0,"",VLOOKUP(B85,'Datos SGC'!$B$50:$C$71,2))</f>
        <v/>
      </c>
      <c r="F85" s="67"/>
      <c r="G85" s="67"/>
      <c r="H85" s="67"/>
      <c r="I85" s="131"/>
      <c r="J85" s="67"/>
      <c r="K85" s="67"/>
      <c r="L85" s="67"/>
      <c r="M85" s="67"/>
      <c r="N85" s="158">
        <f>ROUND((((IF(J85=Datos!$B$109,4,IF(J85=Datos!$B$110,3,IF(J85=Datos!$B$111,2,IF(J85=Datos!$B$112,1,0)))))+(IF(K85=Datos!$B$115,4,IF(K85=Datos!$B$116,3,IF(K85=Datos!$B$117,2,IF(K85=Datos!$B$118,1,0)))))+(IF(L85=Datos!$B$121,4,IF(L85=Datos!$B$122,3,IF(L85=Datos!$B$123,2,IF(L85=Datos!$B$124,1,0)))))+(IF(M85=Datos!$B$127,4,IF(M85=Datos!$B$128,3,IF(M85=Datos!$B$129,2,IF(M85=Datos!$B$130,1,0))))))/4),0)</f>
        <v>0</v>
      </c>
      <c r="O85" s="67"/>
      <c r="P85" s="67"/>
      <c r="Q85" s="67"/>
      <c r="R85" s="67"/>
      <c r="S85" s="157">
        <f>ROUND((((IF(O85=Datos!$B$109,4,IF(O85=Datos!$B$110,3,IF(O85=Datos!$B$111,2,IF(O85=Datos!$B$112,1,0)))))+(IF(P85=Datos!$B$115,4,IF(P85=Datos!$B$116,3,IF(P85=Datos!$B$117,2,IF(P85=Datos!$B$118,1,0)))))+(IF(Q85=Datos!$B$121,4,IF(Q85=Datos!$B$122,3,IF(Q85=Datos!$B$123,2,IF(Q85=Datos!$B$124,1,0)))))+(IF(R85=Datos!$B$127,4,IF(R85=Datos!$B$128,3,IF(R85=Datos!$B$129,2,IF(R85=Datos!$B$130,1,0))))))/4),0)</f>
        <v>0</v>
      </c>
      <c r="T85" s="67"/>
      <c r="U85" s="67"/>
      <c r="V85" s="67"/>
      <c r="W85" s="67"/>
      <c r="X85" s="130">
        <f>ROUND((((IF(T85=[2]Datos!$B$109,4,IF(T85=[2]Datos!$B$110,3,IF(T85=[2]Datos!$B$111,2,IF(T85=[2]Datos!$B$112,1,0)))))+(IF(U85=[2]Datos!$B$115,4,IF(U85=[2]Datos!$B$116,3,IF(U85=[2]Datos!$B$117,2,IF(U85=[2]Datos!$B$118,1,0)))))+(IF(V85=[2]Datos!$B$121,4,IF(V85=[2]Datos!$B$122,3,IF(V85=[2]Datos!$B$123,2,IF(V85=[2]Datos!$B$124,1,0)))))+(IF(W85=[2]Datos!$B$127,4,IF(W85=[2]Datos!$B$128,3,IF(W85=[2]Datos!$B$129,2,IF(W85=[2]Datos!$B$130,1,0))))))/4),0)</f>
        <v>0</v>
      </c>
      <c r="Y85" s="130">
        <f>IF(I85=Datos!$B$102,5*(N85+S85+X85),IF(I85=Datos!$B$103,4*(N85+S85+X85),IF(I85=Datos!$B$104,3*(N85+S85+X85),IF(I85=Datos!$B$105,2*(N85+S85+X85),IF(I85=Datos!$B$106,1*(N85+S85+X85),0)))))</f>
        <v>0</v>
      </c>
      <c r="Z85" s="130" t="str">
        <f t="shared" si="4"/>
        <v>-</v>
      </c>
      <c r="AA85" s="132"/>
      <c r="AB85" s="164"/>
      <c r="AC85" s="164"/>
      <c r="AD85" s="164"/>
      <c r="AE85" s="165"/>
    </row>
    <row r="86" spans="2:31" s="172" customFormat="1" ht="97.5" customHeight="1" thickBot="1" x14ac:dyDescent="0.3">
      <c r="B86" s="367"/>
      <c r="C86" s="368"/>
      <c r="D86" s="67"/>
      <c r="E86" s="147" t="str">
        <f>IF(B86=0,"",VLOOKUP(B86,'Datos SGC'!$B$50:$C$71,2))</f>
        <v/>
      </c>
      <c r="F86" s="67"/>
      <c r="G86" s="67"/>
      <c r="H86" s="67"/>
      <c r="I86" s="131"/>
      <c r="J86" s="67"/>
      <c r="K86" s="67"/>
      <c r="L86" s="67"/>
      <c r="M86" s="67"/>
      <c r="N86" s="158">
        <f>ROUND((((IF(J86=Datos!$B$109,4,IF(J86=Datos!$B$110,3,IF(J86=Datos!$B$111,2,IF(J86=Datos!$B$112,1,0)))))+(IF(K86=Datos!$B$115,4,IF(K86=Datos!$B$116,3,IF(K86=Datos!$B$117,2,IF(K86=Datos!$B$118,1,0)))))+(IF(L86=Datos!$B$121,4,IF(L86=Datos!$B$122,3,IF(L86=Datos!$B$123,2,IF(L86=Datos!$B$124,1,0)))))+(IF(M86=Datos!$B$127,4,IF(M86=Datos!$B$128,3,IF(M86=Datos!$B$129,2,IF(M86=Datos!$B$130,1,0))))))/4),0)</f>
        <v>0</v>
      </c>
      <c r="O86" s="67"/>
      <c r="P86" s="67"/>
      <c r="Q86" s="67"/>
      <c r="R86" s="67"/>
      <c r="S86" s="157">
        <f>ROUND((((IF(O86=Datos!$B$109,4,IF(O86=Datos!$B$110,3,IF(O86=Datos!$B$111,2,IF(O86=Datos!$B$112,1,0)))))+(IF(P86=Datos!$B$115,4,IF(P86=Datos!$B$116,3,IF(P86=Datos!$B$117,2,IF(P86=Datos!$B$118,1,0)))))+(IF(Q86=Datos!$B$121,4,IF(Q86=Datos!$B$122,3,IF(Q86=Datos!$B$123,2,IF(Q86=Datos!$B$124,1,0)))))+(IF(R86=Datos!$B$127,4,IF(R86=Datos!$B$128,3,IF(R86=Datos!$B$129,2,IF(R86=Datos!$B$130,1,0))))))/4),0)</f>
        <v>0</v>
      </c>
      <c r="T86" s="67"/>
      <c r="U86" s="67"/>
      <c r="V86" s="67"/>
      <c r="W86" s="67"/>
      <c r="X86" s="130">
        <f>ROUND((((IF(T86=[2]Datos!$B$109,4,IF(T86=[2]Datos!$B$110,3,IF(T86=[2]Datos!$B$111,2,IF(T86=[2]Datos!$B$112,1,0)))))+(IF(U86=[2]Datos!$B$115,4,IF(U86=[2]Datos!$B$116,3,IF(U86=[2]Datos!$B$117,2,IF(U86=[2]Datos!$B$118,1,0)))))+(IF(V86=[2]Datos!$B$121,4,IF(V86=[2]Datos!$B$122,3,IF(V86=[2]Datos!$B$123,2,IF(V86=[2]Datos!$B$124,1,0)))))+(IF(W86=[2]Datos!$B$127,4,IF(W86=[2]Datos!$B$128,3,IF(W86=[2]Datos!$B$129,2,IF(W86=[2]Datos!$B$130,1,0))))))/4),0)</f>
        <v>0</v>
      </c>
      <c r="Y86" s="130">
        <f>IF(I86=Datos!$B$102,5*(N86+S86+X86),IF(I86=Datos!$B$103,4*(N86+S86+X86),IF(I86=Datos!$B$104,3*(N86+S86+X86),IF(I86=Datos!$B$105,2*(N86+S86+X86),IF(I86=Datos!$B$106,1*(N86+S86+X86),0)))))</f>
        <v>0</v>
      </c>
      <c r="Z86" s="130" t="str">
        <f t="shared" si="4"/>
        <v>-</v>
      </c>
      <c r="AA86" s="132"/>
      <c r="AB86" s="164"/>
      <c r="AC86" s="164"/>
      <c r="AD86" s="164"/>
      <c r="AE86" s="165"/>
    </row>
    <row r="87" spans="2:31" s="172" customFormat="1" ht="97.5" customHeight="1" thickBot="1" x14ac:dyDescent="0.3">
      <c r="B87" s="367"/>
      <c r="C87" s="368"/>
      <c r="D87" s="67"/>
      <c r="E87" s="147" t="str">
        <f>IF(B87=0,"",VLOOKUP(B87,'Datos SGC'!$B$50:$C$71,2))</f>
        <v/>
      </c>
      <c r="F87" s="67"/>
      <c r="G87" s="67"/>
      <c r="H87" s="67"/>
      <c r="I87" s="131"/>
      <c r="J87" s="67"/>
      <c r="K87" s="67"/>
      <c r="L87" s="67"/>
      <c r="M87" s="67"/>
      <c r="N87" s="158">
        <f>ROUND((((IF(J87=Datos!$B$109,4,IF(J87=Datos!$B$110,3,IF(J87=Datos!$B$111,2,IF(J87=Datos!$B$112,1,0)))))+(IF(K87=Datos!$B$115,4,IF(K87=Datos!$B$116,3,IF(K87=Datos!$B$117,2,IF(K87=Datos!$B$118,1,0)))))+(IF(L87=Datos!$B$121,4,IF(L87=Datos!$B$122,3,IF(L87=Datos!$B$123,2,IF(L87=Datos!$B$124,1,0)))))+(IF(M87=Datos!$B$127,4,IF(M87=Datos!$B$128,3,IF(M87=Datos!$B$129,2,IF(M87=Datos!$B$130,1,0))))))/4),0)</f>
        <v>0</v>
      </c>
      <c r="O87" s="67"/>
      <c r="P87" s="67"/>
      <c r="Q87" s="67"/>
      <c r="R87" s="67"/>
      <c r="S87" s="157">
        <f>ROUND((((IF(O87=Datos!$B$109,4,IF(O87=Datos!$B$110,3,IF(O87=Datos!$B$111,2,IF(O87=Datos!$B$112,1,0)))))+(IF(P87=Datos!$B$115,4,IF(P87=Datos!$B$116,3,IF(P87=Datos!$B$117,2,IF(P87=Datos!$B$118,1,0)))))+(IF(Q87=Datos!$B$121,4,IF(Q87=Datos!$B$122,3,IF(Q87=Datos!$B$123,2,IF(Q87=Datos!$B$124,1,0)))))+(IF(R87=Datos!$B$127,4,IF(R87=Datos!$B$128,3,IF(R87=Datos!$B$129,2,IF(R87=Datos!$B$130,1,0))))))/4),0)</f>
        <v>0</v>
      </c>
      <c r="T87" s="67"/>
      <c r="U87" s="67"/>
      <c r="V87" s="67"/>
      <c r="W87" s="67"/>
      <c r="X87" s="130">
        <f>ROUND((((IF(T87=[2]Datos!$B$109,4,IF(T87=[2]Datos!$B$110,3,IF(T87=[2]Datos!$B$111,2,IF(T87=[2]Datos!$B$112,1,0)))))+(IF(U87=[2]Datos!$B$115,4,IF(U87=[2]Datos!$B$116,3,IF(U87=[2]Datos!$B$117,2,IF(U87=[2]Datos!$B$118,1,0)))))+(IF(V87=[2]Datos!$B$121,4,IF(V87=[2]Datos!$B$122,3,IF(V87=[2]Datos!$B$123,2,IF(V87=[2]Datos!$B$124,1,0)))))+(IF(W87=[2]Datos!$B$127,4,IF(W87=[2]Datos!$B$128,3,IF(W87=[2]Datos!$B$129,2,IF(W87=[2]Datos!$B$130,1,0))))))/4),0)</f>
        <v>0</v>
      </c>
      <c r="Y87" s="130">
        <f>IF(I87=Datos!$B$102,5*(N87+S87+X87),IF(I87=Datos!$B$103,4*(N87+S87+X87),IF(I87=Datos!$B$104,3*(N87+S87+X87),IF(I87=Datos!$B$105,2*(N87+S87+X87),IF(I87=Datos!$B$106,1*(N87+S87+X87),0)))))</f>
        <v>0</v>
      </c>
      <c r="Z87" s="130" t="str">
        <f t="shared" si="4"/>
        <v>-</v>
      </c>
      <c r="AA87" s="132"/>
      <c r="AB87" s="164"/>
      <c r="AC87" s="164"/>
      <c r="AD87" s="164"/>
      <c r="AE87" s="165"/>
    </row>
    <row r="88" spans="2:31" s="172" customFormat="1" ht="97.5" customHeight="1" thickBot="1" x14ac:dyDescent="0.3">
      <c r="B88" s="367"/>
      <c r="C88" s="368"/>
      <c r="D88" s="67"/>
      <c r="E88" s="147" t="str">
        <f>IF(B88=0,"",VLOOKUP(B88,'Datos SGC'!$B$50:$C$71,2))</f>
        <v/>
      </c>
      <c r="F88" s="67"/>
      <c r="G88" s="67"/>
      <c r="H88" s="67"/>
      <c r="I88" s="131"/>
      <c r="J88" s="67"/>
      <c r="K88" s="67"/>
      <c r="L88" s="67"/>
      <c r="M88" s="67"/>
      <c r="N88" s="158">
        <f>ROUND((((IF(J88=Datos!$B$109,4,IF(J88=Datos!$B$110,3,IF(J88=Datos!$B$111,2,IF(J88=Datos!$B$112,1,0)))))+(IF(K88=Datos!$B$115,4,IF(K88=Datos!$B$116,3,IF(K88=Datos!$B$117,2,IF(K88=Datos!$B$118,1,0)))))+(IF(L88=Datos!$B$121,4,IF(L88=Datos!$B$122,3,IF(L88=Datos!$B$123,2,IF(L88=Datos!$B$124,1,0)))))+(IF(M88=Datos!$B$127,4,IF(M88=Datos!$B$128,3,IF(M88=Datos!$B$129,2,IF(M88=Datos!$B$130,1,0))))))/4),0)</f>
        <v>0</v>
      </c>
      <c r="O88" s="67"/>
      <c r="P88" s="67"/>
      <c r="Q88" s="67"/>
      <c r="R88" s="67"/>
      <c r="S88" s="157">
        <f>ROUND((((IF(O88=Datos!$B$109,4,IF(O88=Datos!$B$110,3,IF(O88=Datos!$B$111,2,IF(O88=Datos!$B$112,1,0)))))+(IF(P88=Datos!$B$115,4,IF(P88=Datos!$B$116,3,IF(P88=Datos!$B$117,2,IF(P88=Datos!$B$118,1,0)))))+(IF(Q88=Datos!$B$121,4,IF(Q88=Datos!$B$122,3,IF(Q88=Datos!$B$123,2,IF(Q88=Datos!$B$124,1,0)))))+(IF(R88=Datos!$B$127,4,IF(R88=Datos!$B$128,3,IF(R88=Datos!$B$129,2,IF(R88=Datos!$B$130,1,0))))))/4),0)</f>
        <v>0</v>
      </c>
      <c r="T88" s="67"/>
      <c r="U88" s="67"/>
      <c r="V88" s="67"/>
      <c r="W88" s="67"/>
      <c r="X88" s="130">
        <f>ROUND((((IF(T88=[2]Datos!$B$109,4,IF(T88=[2]Datos!$B$110,3,IF(T88=[2]Datos!$B$111,2,IF(T88=[2]Datos!$B$112,1,0)))))+(IF(U88=[2]Datos!$B$115,4,IF(U88=[2]Datos!$B$116,3,IF(U88=[2]Datos!$B$117,2,IF(U88=[2]Datos!$B$118,1,0)))))+(IF(V88=[2]Datos!$B$121,4,IF(V88=[2]Datos!$B$122,3,IF(V88=[2]Datos!$B$123,2,IF(V88=[2]Datos!$B$124,1,0)))))+(IF(W88=[2]Datos!$B$127,4,IF(W88=[2]Datos!$B$128,3,IF(W88=[2]Datos!$B$129,2,IF(W88=[2]Datos!$B$130,1,0))))))/4),0)</f>
        <v>0</v>
      </c>
      <c r="Y88" s="130">
        <f>IF(I88=Datos!$B$102,5*(N88+S88+X88),IF(I88=Datos!$B$103,4*(N88+S88+X88),IF(I88=Datos!$B$104,3*(N88+S88+X88),IF(I88=Datos!$B$105,2*(N88+S88+X88),IF(I88=Datos!$B$106,1*(N88+S88+X88),0)))))</f>
        <v>0</v>
      </c>
      <c r="Z88" s="130" t="str">
        <f t="shared" si="4"/>
        <v>-</v>
      </c>
      <c r="AA88" s="132"/>
      <c r="AB88" s="164"/>
      <c r="AC88" s="164"/>
      <c r="AD88" s="164"/>
      <c r="AE88" s="165"/>
    </row>
    <row r="89" spans="2:31" s="172" customFormat="1" ht="97.5" customHeight="1" thickBot="1" x14ac:dyDescent="0.3">
      <c r="B89" s="367"/>
      <c r="C89" s="368"/>
      <c r="D89" s="67"/>
      <c r="E89" s="147" t="str">
        <f>IF(B89=0,"",VLOOKUP(B89,'Datos SGC'!$B$50:$C$71,2))</f>
        <v/>
      </c>
      <c r="F89" s="67"/>
      <c r="G89" s="67"/>
      <c r="H89" s="67"/>
      <c r="I89" s="131"/>
      <c r="J89" s="67"/>
      <c r="K89" s="67"/>
      <c r="L89" s="67"/>
      <c r="M89" s="67"/>
      <c r="N89" s="158">
        <f>ROUND((((IF(J89=Datos!$B$109,4,IF(J89=Datos!$B$110,3,IF(J89=Datos!$B$111,2,IF(J89=Datos!$B$112,1,0)))))+(IF(K89=Datos!$B$115,4,IF(K89=Datos!$B$116,3,IF(K89=Datos!$B$117,2,IF(K89=Datos!$B$118,1,0)))))+(IF(L89=Datos!$B$121,4,IF(L89=Datos!$B$122,3,IF(L89=Datos!$B$123,2,IF(L89=Datos!$B$124,1,0)))))+(IF(M89=Datos!$B$127,4,IF(M89=Datos!$B$128,3,IF(M89=Datos!$B$129,2,IF(M89=Datos!$B$130,1,0))))))/4),0)</f>
        <v>0</v>
      </c>
      <c r="O89" s="67"/>
      <c r="P89" s="67"/>
      <c r="Q89" s="67"/>
      <c r="R89" s="67"/>
      <c r="S89" s="157">
        <f>ROUND((((IF(O89=Datos!$B$109,4,IF(O89=Datos!$B$110,3,IF(O89=Datos!$B$111,2,IF(O89=Datos!$B$112,1,0)))))+(IF(P89=Datos!$B$115,4,IF(P89=Datos!$B$116,3,IF(P89=Datos!$B$117,2,IF(P89=Datos!$B$118,1,0)))))+(IF(Q89=Datos!$B$121,4,IF(Q89=Datos!$B$122,3,IF(Q89=Datos!$B$123,2,IF(Q89=Datos!$B$124,1,0)))))+(IF(R89=Datos!$B$127,4,IF(R89=Datos!$B$128,3,IF(R89=Datos!$B$129,2,IF(R89=Datos!$B$130,1,0))))))/4),0)</f>
        <v>0</v>
      </c>
      <c r="T89" s="67"/>
      <c r="U89" s="67"/>
      <c r="V89" s="67"/>
      <c r="W89" s="67"/>
      <c r="X89" s="130">
        <f>ROUND((((IF(T89=[2]Datos!$B$109,4,IF(T89=[2]Datos!$B$110,3,IF(T89=[2]Datos!$B$111,2,IF(T89=[2]Datos!$B$112,1,0)))))+(IF(U89=[2]Datos!$B$115,4,IF(U89=[2]Datos!$B$116,3,IF(U89=[2]Datos!$B$117,2,IF(U89=[2]Datos!$B$118,1,0)))))+(IF(V89=[2]Datos!$B$121,4,IF(V89=[2]Datos!$B$122,3,IF(V89=[2]Datos!$B$123,2,IF(V89=[2]Datos!$B$124,1,0)))))+(IF(W89=[2]Datos!$B$127,4,IF(W89=[2]Datos!$B$128,3,IF(W89=[2]Datos!$B$129,2,IF(W89=[2]Datos!$B$130,1,0))))))/4),0)</f>
        <v>0</v>
      </c>
      <c r="Y89" s="130">
        <f>IF(I89=Datos!$B$102,5*(N89+S89+X89),IF(I89=Datos!$B$103,4*(N89+S89+X89),IF(I89=Datos!$B$104,3*(N89+S89+X89),IF(I89=Datos!$B$105,2*(N89+S89+X89),IF(I89=Datos!$B$106,1*(N89+S89+X89),0)))))</f>
        <v>0</v>
      </c>
      <c r="Z89" s="130" t="str">
        <f t="shared" si="4"/>
        <v>-</v>
      </c>
      <c r="AA89" s="132"/>
      <c r="AB89" s="164"/>
      <c r="AC89" s="164"/>
      <c r="AD89" s="164"/>
      <c r="AE89" s="165"/>
    </row>
    <row r="90" spans="2:31" s="172" customFormat="1" ht="97.5" customHeight="1" thickBot="1" x14ac:dyDescent="0.3">
      <c r="B90" s="367"/>
      <c r="C90" s="368"/>
      <c r="D90" s="67"/>
      <c r="E90" s="147" t="str">
        <f>IF(B90=0,"",VLOOKUP(B90,'Datos SGC'!$B$50:$C$71,2))</f>
        <v/>
      </c>
      <c r="F90" s="67"/>
      <c r="G90" s="67"/>
      <c r="H90" s="67"/>
      <c r="I90" s="131"/>
      <c r="J90" s="67"/>
      <c r="K90" s="67"/>
      <c r="L90" s="67"/>
      <c r="M90" s="67"/>
      <c r="N90" s="158">
        <f>ROUND((((IF(J90=Datos!$B$109,4,IF(J90=Datos!$B$110,3,IF(J90=Datos!$B$111,2,IF(J90=Datos!$B$112,1,0)))))+(IF(K90=Datos!$B$115,4,IF(K90=Datos!$B$116,3,IF(K90=Datos!$B$117,2,IF(K90=Datos!$B$118,1,0)))))+(IF(L90=Datos!$B$121,4,IF(L90=Datos!$B$122,3,IF(L90=Datos!$B$123,2,IF(L90=Datos!$B$124,1,0)))))+(IF(M90=Datos!$B$127,4,IF(M90=Datos!$B$128,3,IF(M90=Datos!$B$129,2,IF(M90=Datos!$B$130,1,0))))))/4),0)</f>
        <v>0</v>
      </c>
      <c r="O90" s="67"/>
      <c r="P90" s="67"/>
      <c r="Q90" s="67"/>
      <c r="R90" s="67"/>
      <c r="S90" s="157">
        <f>ROUND((((IF(O90=Datos!$B$109,4,IF(O90=Datos!$B$110,3,IF(O90=Datos!$B$111,2,IF(O90=Datos!$B$112,1,0)))))+(IF(P90=Datos!$B$115,4,IF(P90=Datos!$B$116,3,IF(P90=Datos!$B$117,2,IF(P90=Datos!$B$118,1,0)))))+(IF(Q90=Datos!$B$121,4,IF(Q90=Datos!$B$122,3,IF(Q90=Datos!$B$123,2,IF(Q90=Datos!$B$124,1,0)))))+(IF(R90=Datos!$B$127,4,IF(R90=Datos!$B$128,3,IF(R90=Datos!$B$129,2,IF(R90=Datos!$B$130,1,0))))))/4),0)</f>
        <v>0</v>
      </c>
      <c r="T90" s="67"/>
      <c r="U90" s="67"/>
      <c r="V90" s="67"/>
      <c r="W90" s="67"/>
      <c r="X90" s="130">
        <f>ROUND((((IF(T90=[2]Datos!$B$109,4,IF(T90=[2]Datos!$B$110,3,IF(T90=[2]Datos!$B$111,2,IF(T90=[2]Datos!$B$112,1,0)))))+(IF(U90=[2]Datos!$B$115,4,IF(U90=[2]Datos!$B$116,3,IF(U90=[2]Datos!$B$117,2,IF(U90=[2]Datos!$B$118,1,0)))))+(IF(V90=[2]Datos!$B$121,4,IF(V90=[2]Datos!$B$122,3,IF(V90=[2]Datos!$B$123,2,IF(V90=[2]Datos!$B$124,1,0)))))+(IF(W90=[2]Datos!$B$127,4,IF(W90=[2]Datos!$B$128,3,IF(W90=[2]Datos!$B$129,2,IF(W90=[2]Datos!$B$130,1,0))))))/4),0)</f>
        <v>0</v>
      </c>
      <c r="Y90" s="130">
        <f>IF(I90=Datos!$B$102,5*(N90+S90+X90),IF(I90=Datos!$B$103,4*(N90+S90+X90),IF(I90=Datos!$B$104,3*(N90+S90+X90),IF(I90=Datos!$B$105,2*(N90+S90+X90),IF(I90=Datos!$B$106,1*(N90+S90+X90),0)))))</f>
        <v>0</v>
      </c>
      <c r="Z90" s="130" t="str">
        <f t="shared" si="4"/>
        <v>-</v>
      </c>
      <c r="AA90" s="132"/>
      <c r="AB90" s="164"/>
      <c r="AC90" s="164"/>
      <c r="AD90" s="164"/>
      <c r="AE90" s="165"/>
    </row>
    <row r="91" spans="2:31" s="172" customFormat="1" ht="97.5" customHeight="1" thickBot="1" x14ac:dyDescent="0.3">
      <c r="B91" s="367"/>
      <c r="C91" s="368"/>
      <c r="D91" s="67"/>
      <c r="E91" s="147" t="str">
        <f>IF(B91=0,"",VLOOKUP(B91,'Datos SGC'!$B$50:$C$71,2))</f>
        <v/>
      </c>
      <c r="F91" s="67"/>
      <c r="G91" s="67"/>
      <c r="H91" s="67"/>
      <c r="I91" s="131"/>
      <c r="J91" s="67"/>
      <c r="K91" s="67"/>
      <c r="L91" s="67"/>
      <c r="M91" s="67"/>
      <c r="N91" s="158">
        <f>ROUND((((IF(J91=Datos!$B$109,4,IF(J91=Datos!$B$110,3,IF(J91=Datos!$B$111,2,IF(J91=Datos!$B$112,1,0)))))+(IF(K91=Datos!$B$115,4,IF(K91=Datos!$B$116,3,IF(K91=Datos!$B$117,2,IF(K91=Datos!$B$118,1,0)))))+(IF(L91=Datos!$B$121,4,IF(L91=Datos!$B$122,3,IF(L91=Datos!$B$123,2,IF(L91=Datos!$B$124,1,0)))))+(IF(M91=Datos!$B$127,4,IF(M91=Datos!$B$128,3,IF(M91=Datos!$B$129,2,IF(M91=Datos!$B$130,1,0))))))/4),0)</f>
        <v>0</v>
      </c>
      <c r="O91" s="67"/>
      <c r="P91" s="67"/>
      <c r="Q91" s="67"/>
      <c r="R91" s="67"/>
      <c r="S91" s="157">
        <f>ROUND((((IF(O91=Datos!$B$109,4,IF(O91=Datos!$B$110,3,IF(O91=Datos!$B$111,2,IF(O91=Datos!$B$112,1,0)))))+(IF(P91=Datos!$B$115,4,IF(P91=Datos!$B$116,3,IF(P91=Datos!$B$117,2,IF(P91=Datos!$B$118,1,0)))))+(IF(Q91=Datos!$B$121,4,IF(Q91=Datos!$B$122,3,IF(Q91=Datos!$B$123,2,IF(Q91=Datos!$B$124,1,0)))))+(IF(R91=Datos!$B$127,4,IF(R91=Datos!$B$128,3,IF(R91=Datos!$B$129,2,IF(R91=Datos!$B$130,1,0))))))/4),0)</f>
        <v>0</v>
      </c>
      <c r="T91" s="67"/>
      <c r="U91" s="67"/>
      <c r="V91" s="67"/>
      <c r="W91" s="67"/>
      <c r="X91" s="130">
        <f>ROUND((((IF(T91=[2]Datos!$B$109,4,IF(T91=[2]Datos!$B$110,3,IF(T91=[2]Datos!$B$111,2,IF(T91=[2]Datos!$B$112,1,0)))))+(IF(U91=[2]Datos!$B$115,4,IF(U91=[2]Datos!$B$116,3,IF(U91=[2]Datos!$B$117,2,IF(U91=[2]Datos!$B$118,1,0)))))+(IF(V91=[2]Datos!$B$121,4,IF(V91=[2]Datos!$B$122,3,IF(V91=[2]Datos!$B$123,2,IF(V91=[2]Datos!$B$124,1,0)))))+(IF(W91=[2]Datos!$B$127,4,IF(W91=[2]Datos!$B$128,3,IF(W91=[2]Datos!$B$129,2,IF(W91=[2]Datos!$B$130,1,0))))))/4),0)</f>
        <v>0</v>
      </c>
      <c r="Y91" s="130">
        <f>IF(I91=Datos!$B$102,5*(N91+S91+X91),IF(I91=Datos!$B$103,4*(N91+S91+X91),IF(I91=Datos!$B$104,3*(N91+S91+X91),IF(I91=Datos!$B$105,2*(N91+S91+X91),IF(I91=Datos!$B$106,1*(N91+S91+X91),0)))))</f>
        <v>0</v>
      </c>
      <c r="Z91" s="130" t="str">
        <f t="shared" si="4"/>
        <v>-</v>
      </c>
      <c r="AA91" s="132"/>
      <c r="AB91" s="164"/>
      <c r="AC91" s="164"/>
      <c r="AD91" s="164"/>
      <c r="AE91" s="165"/>
    </row>
    <row r="92" spans="2:31" s="172" customFormat="1" ht="97.5" customHeight="1" thickBot="1" x14ac:dyDescent="0.3">
      <c r="B92" s="367"/>
      <c r="C92" s="368"/>
      <c r="D92" s="67"/>
      <c r="E92" s="147" t="str">
        <f>IF(B92=0,"",VLOOKUP(B92,'Datos SGC'!$B$50:$C$71,2))</f>
        <v/>
      </c>
      <c r="F92" s="67"/>
      <c r="G92" s="67"/>
      <c r="H92" s="67"/>
      <c r="I92" s="131"/>
      <c r="J92" s="67"/>
      <c r="K92" s="67"/>
      <c r="L92" s="67"/>
      <c r="M92" s="67"/>
      <c r="N92" s="158">
        <f>ROUND((((IF(J92=Datos!$B$109,4,IF(J92=Datos!$B$110,3,IF(J92=Datos!$B$111,2,IF(J92=Datos!$B$112,1,0)))))+(IF(K92=Datos!$B$115,4,IF(K92=Datos!$B$116,3,IF(K92=Datos!$B$117,2,IF(K92=Datos!$B$118,1,0)))))+(IF(L92=Datos!$B$121,4,IF(L92=Datos!$B$122,3,IF(L92=Datos!$B$123,2,IF(L92=Datos!$B$124,1,0)))))+(IF(M92=Datos!$B$127,4,IF(M92=Datos!$B$128,3,IF(M92=Datos!$B$129,2,IF(M92=Datos!$B$130,1,0))))))/4),0)</f>
        <v>0</v>
      </c>
      <c r="O92" s="67"/>
      <c r="P92" s="67"/>
      <c r="Q92" s="67"/>
      <c r="R92" s="67"/>
      <c r="S92" s="157">
        <f>ROUND((((IF(O92=Datos!$B$109,4,IF(O92=Datos!$B$110,3,IF(O92=Datos!$B$111,2,IF(O92=Datos!$B$112,1,0)))))+(IF(P92=Datos!$B$115,4,IF(P92=Datos!$B$116,3,IF(P92=Datos!$B$117,2,IF(P92=Datos!$B$118,1,0)))))+(IF(Q92=Datos!$B$121,4,IF(Q92=Datos!$B$122,3,IF(Q92=Datos!$B$123,2,IF(Q92=Datos!$B$124,1,0)))))+(IF(R92=Datos!$B$127,4,IF(R92=Datos!$B$128,3,IF(R92=Datos!$B$129,2,IF(R92=Datos!$B$130,1,0))))))/4),0)</f>
        <v>0</v>
      </c>
      <c r="T92" s="67"/>
      <c r="U92" s="67"/>
      <c r="V92" s="67"/>
      <c r="W92" s="67"/>
      <c r="X92" s="130">
        <f>ROUND((((IF(T92=[2]Datos!$B$109,4,IF(T92=[2]Datos!$B$110,3,IF(T92=[2]Datos!$B$111,2,IF(T92=[2]Datos!$B$112,1,0)))))+(IF(U92=[2]Datos!$B$115,4,IF(U92=[2]Datos!$B$116,3,IF(U92=[2]Datos!$B$117,2,IF(U92=[2]Datos!$B$118,1,0)))))+(IF(V92=[2]Datos!$B$121,4,IF(V92=[2]Datos!$B$122,3,IF(V92=[2]Datos!$B$123,2,IF(V92=[2]Datos!$B$124,1,0)))))+(IF(W92=[2]Datos!$B$127,4,IF(W92=[2]Datos!$B$128,3,IF(W92=[2]Datos!$B$129,2,IF(W92=[2]Datos!$B$130,1,0))))))/4),0)</f>
        <v>0</v>
      </c>
      <c r="Y92" s="130">
        <f>IF(I92=Datos!$B$102,5*(N92+S92+X92),IF(I92=Datos!$B$103,4*(N92+S92+X92),IF(I92=Datos!$B$104,3*(N92+S92+X92),IF(I92=Datos!$B$105,2*(N92+S92+X92),IF(I92=Datos!$B$106,1*(N92+S92+X92),0)))))</f>
        <v>0</v>
      </c>
      <c r="Z92" s="130" t="str">
        <f t="shared" si="4"/>
        <v>-</v>
      </c>
      <c r="AA92" s="132"/>
      <c r="AB92" s="164"/>
      <c r="AC92" s="164"/>
      <c r="AD92" s="164"/>
      <c r="AE92" s="165"/>
    </row>
    <row r="93" spans="2:31" s="172" customFormat="1" ht="97.5" customHeight="1" thickBot="1" x14ac:dyDescent="0.3">
      <c r="B93" s="367"/>
      <c r="C93" s="368"/>
      <c r="D93" s="67"/>
      <c r="E93" s="147" t="str">
        <f>IF(B93=0,"",VLOOKUP(B93,'Datos SGC'!$B$50:$C$71,2))</f>
        <v/>
      </c>
      <c r="F93" s="67"/>
      <c r="G93" s="67"/>
      <c r="H93" s="67"/>
      <c r="I93" s="131"/>
      <c r="J93" s="67"/>
      <c r="K93" s="67"/>
      <c r="L93" s="67"/>
      <c r="M93" s="67"/>
      <c r="N93" s="158">
        <f>ROUND((((IF(J93=Datos!$B$109,4,IF(J93=Datos!$B$110,3,IF(J93=Datos!$B$111,2,IF(J93=Datos!$B$112,1,0)))))+(IF(K93=Datos!$B$115,4,IF(K93=Datos!$B$116,3,IF(K93=Datos!$B$117,2,IF(K93=Datos!$B$118,1,0)))))+(IF(L93=Datos!$B$121,4,IF(L93=Datos!$B$122,3,IF(L93=Datos!$B$123,2,IF(L93=Datos!$B$124,1,0)))))+(IF(M93=Datos!$B$127,4,IF(M93=Datos!$B$128,3,IF(M93=Datos!$B$129,2,IF(M93=Datos!$B$130,1,0))))))/4),0)</f>
        <v>0</v>
      </c>
      <c r="O93" s="67"/>
      <c r="P93" s="67"/>
      <c r="Q93" s="67"/>
      <c r="R93" s="67"/>
      <c r="S93" s="157">
        <f>ROUND((((IF(O93=Datos!$B$109,4,IF(O93=Datos!$B$110,3,IF(O93=Datos!$B$111,2,IF(O93=Datos!$B$112,1,0)))))+(IF(P93=Datos!$B$115,4,IF(P93=Datos!$B$116,3,IF(P93=Datos!$B$117,2,IF(P93=Datos!$B$118,1,0)))))+(IF(Q93=Datos!$B$121,4,IF(Q93=Datos!$B$122,3,IF(Q93=Datos!$B$123,2,IF(Q93=Datos!$B$124,1,0)))))+(IF(R93=Datos!$B$127,4,IF(R93=Datos!$B$128,3,IF(R93=Datos!$B$129,2,IF(R93=Datos!$B$130,1,0))))))/4),0)</f>
        <v>0</v>
      </c>
      <c r="T93" s="67"/>
      <c r="U93" s="67"/>
      <c r="V93" s="67"/>
      <c r="W93" s="67"/>
      <c r="X93" s="130">
        <f>ROUND((((IF(T93=[2]Datos!$B$109,4,IF(T93=[2]Datos!$B$110,3,IF(T93=[2]Datos!$B$111,2,IF(T93=[2]Datos!$B$112,1,0)))))+(IF(U93=[2]Datos!$B$115,4,IF(U93=[2]Datos!$B$116,3,IF(U93=[2]Datos!$B$117,2,IF(U93=[2]Datos!$B$118,1,0)))))+(IF(V93=[2]Datos!$B$121,4,IF(V93=[2]Datos!$B$122,3,IF(V93=[2]Datos!$B$123,2,IF(V93=[2]Datos!$B$124,1,0)))))+(IF(W93=[2]Datos!$B$127,4,IF(W93=[2]Datos!$B$128,3,IF(W93=[2]Datos!$B$129,2,IF(W93=[2]Datos!$B$130,1,0))))))/4),0)</f>
        <v>0</v>
      </c>
      <c r="Y93" s="130">
        <f>IF(I93=Datos!$B$102,5*(N93+S93+X93),IF(I93=Datos!$B$103,4*(N93+S93+X93),IF(I93=Datos!$B$104,3*(N93+S93+X93),IF(I93=Datos!$B$105,2*(N93+S93+X93),IF(I93=Datos!$B$106,1*(N93+S93+X93),0)))))</f>
        <v>0</v>
      </c>
      <c r="Z93" s="130" t="str">
        <f t="shared" si="4"/>
        <v>-</v>
      </c>
      <c r="AA93" s="132"/>
      <c r="AB93" s="164"/>
      <c r="AC93" s="164"/>
      <c r="AD93" s="164"/>
      <c r="AE93" s="165"/>
    </row>
    <row r="94" spans="2:31" s="172" customFormat="1" ht="97.5" customHeight="1" thickBot="1" x14ac:dyDescent="0.3">
      <c r="B94" s="367"/>
      <c r="C94" s="368"/>
      <c r="D94" s="67"/>
      <c r="E94" s="147" t="str">
        <f>IF(B94=0,"",VLOOKUP(B94,'Datos SGC'!$B$50:$C$71,2))</f>
        <v/>
      </c>
      <c r="F94" s="67"/>
      <c r="G94" s="67"/>
      <c r="H94" s="67"/>
      <c r="I94" s="131"/>
      <c r="J94" s="67"/>
      <c r="K94" s="67"/>
      <c r="L94" s="67"/>
      <c r="M94" s="67"/>
      <c r="N94" s="158">
        <f>ROUND((((IF(J94=Datos!$B$109,4,IF(J94=Datos!$B$110,3,IF(J94=Datos!$B$111,2,IF(J94=Datos!$B$112,1,0)))))+(IF(K94=Datos!$B$115,4,IF(K94=Datos!$B$116,3,IF(K94=Datos!$B$117,2,IF(K94=Datos!$B$118,1,0)))))+(IF(L94=Datos!$B$121,4,IF(L94=Datos!$B$122,3,IF(L94=Datos!$B$123,2,IF(L94=Datos!$B$124,1,0)))))+(IF(M94=Datos!$B$127,4,IF(M94=Datos!$B$128,3,IF(M94=Datos!$B$129,2,IF(M94=Datos!$B$130,1,0))))))/4),0)</f>
        <v>0</v>
      </c>
      <c r="O94" s="67"/>
      <c r="P94" s="67"/>
      <c r="Q94" s="67"/>
      <c r="R94" s="67"/>
      <c r="S94" s="157">
        <f>ROUND((((IF(O94=Datos!$B$109,4,IF(O94=Datos!$B$110,3,IF(O94=Datos!$B$111,2,IF(O94=Datos!$B$112,1,0)))))+(IF(P94=Datos!$B$115,4,IF(P94=Datos!$B$116,3,IF(P94=Datos!$B$117,2,IF(P94=Datos!$B$118,1,0)))))+(IF(Q94=Datos!$B$121,4,IF(Q94=Datos!$B$122,3,IF(Q94=Datos!$B$123,2,IF(Q94=Datos!$B$124,1,0)))))+(IF(R94=Datos!$B$127,4,IF(R94=Datos!$B$128,3,IF(R94=Datos!$B$129,2,IF(R94=Datos!$B$130,1,0))))))/4),0)</f>
        <v>0</v>
      </c>
      <c r="T94" s="67"/>
      <c r="U94" s="67"/>
      <c r="V94" s="67"/>
      <c r="W94" s="67"/>
      <c r="X94" s="130">
        <f>ROUND((((IF(T94=[2]Datos!$B$109,4,IF(T94=[2]Datos!$B$110,3,IF(T94=[2]Datos!$B$111,2,IF(T94=[2]Datos!$B$112,1,0)))))+(IF(U94=[2]Datos!$B$115,4,IF(U94=[2]Datos!$B$116,3,IF(U94=[2]Datos!$B$117,2,IF(U94=[2]Datos!$B$118,1,0)))))+(IF(V94=[2]Datos!$B$121,4,IF(V94=[2]Datos!$B$122,3,IF(V94=[2]Datos!$B$123,2,IF(V94=[2]Datos!$B$124,1,0)))))+(IF(W94=[2]Datos!$B$127,4,IF(W94=[2]Datos!$B$128,3,IF(W94=[2]Datos!$B$129,2,IF(W94=[2]Datos!$B$130,1,0))))))/4),0)</f>
        <v>0</v>
      </c>
      <c r="Y94" s="130">
        <f>IF(I94=Datos!$B$102,5*(N94+S94+X94),IF(I94=Datos!$B$103,4*(N94+S94+X94),IF(I94=Datos!$B$104,3*(N94+S94+X94),IF(I94=Datos!$B$105,2*(N94+S94+X94),IF(I94=Datos!$B$106,1*(N94+S94+X94),0)))))</f>
        <v>0</v>
      </c>
      <c r="Z94" s="130" t="str">
        <f t="shared" ref="Z94:Z101" si="5">IF(Y94=0,"-",IF(Y94&gt;40,"RIESGO SIGNIFICATIVO",IF(Y94&lt;21,"RIESGO LEVE","RIESGO MODERADO")))</f>
        <v>-</v>
      </c>
      <c r="AA94" s="132"/>
      <c r="AB94" s="164"/>
      <c r="AC94" s="164"/>
      <c r="AD94" s="164"/>
      <c r="AE94" s="165"/>
    </row>
    <row r="95" spans="2:31" s="172" customFormat="1" ht="97.5" customHeight="1" thickBot="1" x14ac:dyDescent="0.3">
      <c r="B95" s="367"/>
      <c r="C95" s="368"/>
      <c r="D95" s="67"/>
      <c r="E95" s="147" t="str">
        <f>IF(B95=0,"",VLOOKUP(B95,'Datos SGC'!$B$50:$C$71,2))</f>
        <v/>
      </c>
      <c r="F95" s="67"/>
      <c r="G95" s="67"/>
      <c r="H95" s="67"/>
      <c r="I95" s="131"/>
      <c r="J95" s="67"/>
      <c r="K95" s="67"/>
      <c r="L95" s="67"/>
      <c r="M95" s="67"/>
      <c r="N95" s="158">
        <f>ROUND((((IF(J95=Datos!$B$109,4,IF(J95=Datos!$B$110,3,IF(J95=Datos!$B$111,2,IF(J95=Datos!$B$112,1,0)))))+(IF(K95=Datos!$B$115,4,IF(K95=Datos!$B$116,3,IF(K95=Datos!$B$117,2,IF(K95=Datos!$B$118,1,0)))))+(IF(L95=Datos!$B$121,4,IF(L95=Datos!$B$122,3,IF(L95=Datos!$B$123,2,IF(L95=Datos!$B$124,1,0)))))+(IF(M95=Datos!$B$127,4,IF(M95=Datos!$B$128,3,IF(M95=Datos!$B$129,2,IF(M95=Datos!$B$130,1,0))))))/4),0)</f>
        <v>0</v>
      </c>
      <c r="O95" s="67"/>
      <c r="P95" s="67"/>
      <c r="Q95" s="67"/>
      <c r="R95" s="67"/>
      <c r="S95" s="157">
        <f>ROUND((((IF(O95=Datos!$B$109,4,IF(O95=Datos!$B$110,3,IF(O95=Datos!$B$111,2,IF(O95=Datos!$B$112,1,0)))))+(IF(P95=Datos!$B$115,4,IF(P95=Datos!$B$116,3,IF(P95=Datos!$B$117,2,IF(P95=Datos!$B$118,1,0)))))+(IF(Q95=Datos!$B$121,4,IF(Q95=Datos!$B$122,3,IF(Q95=Datos!$B$123,2,IF(Q95=Datos!$B$124,1,0)))))+(IF(R95=Datos!$B$127,4,IF(R95=Datos!$B$128,3,IF(R95=Datos!$B$129,2,IF(R95=Datos!$B$130,1,0))))))/4),0)</f>
        <v>0</v>
      </c>
      <c r="T95" s="67"/>
      <c r="U95" s="67"/>
      <c r="V95" s="67"/>
      <c r="W95" s="67"/>
      <c r="X95" s="130">
        <f>ROUND((((IF(T95=[2]Datos!$B$109,4,IF(T95=[2]Datos!$B$110,3,IF(T95=[2]Datos!$B$111,2,IF(T95=[2]Datos!$B$112,1,0)))))+(IF(U95=[2]Datos!$B$115,4,IF(U95=[2]Datos!$B$116,3,IF(U95=[2]Datos!$B$117,2,IF(U95=[2]Datos!$B$118,1,0)))))+(IF(V95=[2]Datos!$B$121,4,IF(V95=[2]Datos!$B$122,3,IF(V95=[2]Datos!$B$123,2,IF(V95=[2]Datos!$B$124,1,0)))))+(IF(W95=[2]Datos!$B$127,4,IF(W95=[2]Datos!$B$128,3,IF(W95=[2]Datos!$B$129,2,IF(W95=[2]Datos!$B$130,1,0))))))/4),0)</f>
        <v>0</v>
      </c>
      <c r="Y95" s="130">
        <f>IF(I95=Datos!$B$102,5*(N95+S95+X95),IF(I95=Datos!$B$103,4*(N95+S95+X95),IF(I95=Datos!$B$104,3*(N95+S95+X95),IF(I95=Datos!$B$105,2*(N95+S95+X95),IF(I95=Datos!$B$106,1*(N95+S95+X95),0)))))</f>
        <v>0</v>
      </c>
      <c r="Z95" s="130" t="str">
        <f t="shared" si="5"/>
        <v>-</v>
      </c>
      <c r="AA95" s="132"/>
      <c r="AB95" s="164"/>
      <c r="AC95" s="164"/>
      <c r="AD95" s="164"/>
      <c r="AE95" s="165"/>
    </row>
    <row r="96" spans="2:31" s="172" customFormat="1" ht="97.5" customHeight="1" thickBot="1" x14ac:dyDescent="0.3">
      <c r="B96" s="367"/>
      <c r="C96" s="368"/>
      <c r="D96" s="67"/>
      <c r="E96" s="147" t="str">
        <f>IF(B96=0,"",VLOOKUP(B96,'Datos SGC'!$B$50:$C$71,2))</f>
        <v/>
      </c>
      <c r="F96" s="67"/>
      <c r="G96" s="67"/>
      <c r="H96" s="67"/>
      <c r="I96" s="131"/>
      <c r="J96" s="67"/>
      <c r="K96" s="67"/>
      <c r="L96" s="67"/>
      <c r="M96" s="67"/>
      <c r="N96" s="158">
        <f>ROUND((((IF(J96=Datos!$B$109,4,IF(J96=Datos!$B$110,3,IF(J96=Datos!$B$111,2,IF(J96=Datos!$B$112,1,0)))))+(IF(K96=Datos!$B$115,4,IF(K96=Datos!$B$116,3,IF(K96=Datos!$B$117,2,IF(K96=Datos!$B$118,1,0)))))+(IF(L96=Datos!$B$121,4,IF(L96=Datos!$B$122,3,IF(L96=Datos!$B$123,2,IF(L96=Datos!$B$124,1,0)))))+(IF(M96=Datos!$B$127,4,IF(M96=Datos!$B$128,3,IF(M96=Datos!$B$129,2,IF(M96=Datos!$B$130,1,0))))))/4),0)</f>
        <v>0</v>
      </c>
      <c r="O96" s="67"/>
      <c r="P96" s="67"/>
      <c r="Q96" s="67"/>
      <c r="R96" s="67"/>
      <c r="S96" s="157">
        <f>ROUND((((IF(O96=Datos!$B$109,4,IF(O96=Datos!$B$110,3,IF(O96=Datos!$B$111,2,IF(O96=Datos!$B$112,1,0)))))+(IF(P96=Datos!$B$115,4,IF(P96=Datos!$B$116,3,IF(P96=Datos!$B$117,2,IF(P96=Datos!$B$118,1,0)))))+(IF(Q96=Datos!$B$121,4,IF(Q96=Datos!$B$122,3,IF(Q96=Datos!$B$123,2,IF(Q96=Datos!$B$124,1,0)))))+(IF(R96=Datos!$B$127,4,IF(R96=Datos!$B$128,3,IF(R96=Datos!$B$129,2,IF(R96=Datos!$B$130,1,0))))))/4),0)</f>
        <v>0</v>
      </c>
      <c r="T96" s="67"/>
      <c r="U96" s="67"/>
      <c r="V96" s="67"/>
      <c r="W96" s="67"/>
      <c r="X96" s="130">
        <f>ROUND((((IF(T96=[2]Datos!$B$109,4,IF(T96=[2]Datos!$B$110,3,IF(T96=[2]Datos!$B$111,2,IF(T96=[2]Datos!$B$112,1,0)))))+(IF(U96=[2]Datos!$B$115,4,IF(U96=[2]Datos!$B$116,3,IF(U96=[2]Datos!$B$117,2,IF(U96=[2]Datos!$B$118,1,0)))))+(IF(V96=[2]Datos!$B$121,4,IF(V96=[2]Datos!$B$122,3,IF(V96=[2]Datos!$B$123,2,IF(V96=[2]Datos!$B$124,1,0)))))+(IF(W96=[2]Datos!$B$127,4,IF(W96=[2]Datos!$B$128,3,IF(W96=[2]Datos!$B$129,2,IF(W96=[2]Datos!$B$130,1,0))))))/4),0)</f>
        <v>0</v>
      </c>
      <c r="Y96" s="130">
        <f>IF(I96=Datos!$B$102,5*(N96+S96+X96),IF(I96=Datos!$B$103,4*(N96+S96+X96),IF(I96=Datos!$B$104,3*(N96+S96+X96),IF(I96=Datos!$B$105,2*(N96+S96+X96),IF(I96=Datos!$B$106,1*(N96+S96+X96),0)))))</f>
        <v>0</v>
      </c>
      <c r="Z96" s="130" t="str">
        <f t="shared" si="5"/>
        <v>-</v>
      </c>
      <c r="AA96" s="132"/>
      <c r="AB96" s="164"/>
      <c r="AC96" s="164"/>
      <c r="AD96" s="164"/>
      <c r="AE96" s="165"/>
    </row>
    <row r="97" spans="2:31" s="172" customFormat="1" ht="97.5" customHeight="1" thickBot="1" x14ac:dyDescent="0.3">
      <c r="B97" s="367"/>
      <c r="C97" s="368"/>
      <c r="D97" s="67"/>
      <c r="E97" s="147" t="str">
        <f>IF(B97=0,"",VLOOKUP(B97,'Datos SGC'!$B$50:$C$71,2))</f>
        <v/>
      </c>
      <c r="F97" s="67"/>
      <c r="G97" s="67"/>
      <c r="H97" s="67"/>
      <c r="I97" s="131"/>
      <c r="J97" s="67"/>
      <c r="K97" s="67"/>
      <c r="L97" s="67"/>
      <c r="M97" s="67"/>
      <c r="N97" s="158">
        <f>ROUND((((IF(J97=Datos!$B$109,4,IF(J97=Datos!$B$110,3,IF(J97=Datos!$B$111,2,IF(J97=Datos!$B$112,1,0)))))+(IF(K97=Datos!$B$115,4,IF(K97=Datos!$B$116,3,IF(K97=Datos!$B$117,2,IF(K97=Datos!$B$118,1,0)))))+(IF(L97=Datos!$B$121,4,IF(L97=Datos!$B$122,3,IF(L97=Datos!$B$123,2,IF(L97=Datos!$B$124,1,0)))))+(IF(M97=Datos!$B$127,4,IF(M97=Datos!$B$128,3,IF(M97=Datos!$B$129,2,IF(M97=Datos!$B$130,1,0))))))/4),0)</f>
        <v>0</v>
      </c>
      <c r="O97" s="67"/>
      <c r="P97" s="67"/>
      <c r="Q97" s="67"/>
      <c r="R97" s="67"/>
      <c r="S97" s="157">
        <f>ROUND((((IF(O97=Datos!$B$109,4,IF(O97=Datos!$B$110,3,IF(O97=Datos!$B$111,2,IF(O97=Datos!$B$112,1,0)))))+(IF(P97=Datos!$B$115,4,IF(P97=Datos!$B$116,3,IF(P97=Datos!$B$117,2,IF(P97=Datos!$B$118,1,0)))))+(IF(Q97=Datos!$B$121,4,IF(Q97=Datos!$B$122,3,IF(Q97=Datos!$B$123,2,IF(Q97=Datos!$B$124,1,0)))))+(IF(R97=Datos!$B$127,4,IF(R97=Datos!$B$128,3,IF(R97=Datos!$B$129,2,IF(R97=Datos!$B$130,1,0))))))/4),0)</f>
        <v>0</v>
      </c>
      <c r="T97" s="67"/>
      <c r="U97" s="67"/>
      <c r="V97" s="67"/>
      <c r="W97" s="67"/>
      <c r="X97" s="130">
        <f>ROUND((((IF(T97=[2]Datos!$B$109,4,IF(T97=[2]Datos!$B$110,3,IF(T97=[2]Datos!$B$111,2,IF(T97=[2]Datos!$B$112,1,0)))))+(IF(U97=[2]Datos!$B$115,4,IF(U97=[2]Datos!$B$116,3,IF(U97=[2]Datos!$B$117,2,IF(U97=[2]Datos!$B$118,1,0)))))+(IF(V97=[2]Datos!$B$121,4,IF(V97=[2]Datos!$B$122,3,IF(V97=[2]Datos!$B$123,2,IF(V97=[2]Datos!$B$124,1,0)))))+(IF(W97=[2]Datos!$B$127,4,IF(W97=[2]Datos!$B$128,3,IF(W97=[2]Datos!$B$129,2,IF(W97=[2]Datos!$B$130,1,0))))))/4),0)</f>
        <v>0</v>
      </c>
      <c r="Y97" s="130">
        <f>IF(I97=Datos!$B$102,5*(N97+S97+X97),IF(I97=Datos!$B$103,4*(N97+S97+X97),IF(I97=Datos!$B$104,3*(N97+S97+X97),IF(I97=Datos!$B$105,2*(N97+S97+X97),IF(I97=Datos!$B$106,1*(N97+S97+X97),0)))))</f>
        <v>0</v>
      </c>
      <c r="Z97" s="130" t="str">
        <f t="shared" si="5"/>
        <v>-</v>
      </c>
      <c r="AA97" s="132"/>
      <c r="AB97" s="164"/>
      <c r="AC97" s="164"/>
      <c r="AD97" s="164"/>
      <c r="AE97" s="165"/>
    </row>
    <row r="98" spans="2:31" s="172" customFormat="1" ht="97.5" customHeight="1" thickBot="1" x14ac:dyDescent="0.3">
      <c r="B98" s="367"/>
      <c r="C98" s="368"/>
      <c r="D98" s="67"/>
      <c r="E98" s="147" t="str">
        <f>IF(B98=0,"",VLOOKUP(B98,'Datos SGC'!$B$50:$C$71,2))</f>
        <v/>
      </c>
      <c r="F98" s="67"/>
      <c r="G98" s="67"/>
      <c r="H98" s="67"/>
      <c r="I98" s="131"/>
      <c r="J98" s="67"/>
      <c r="K98" s="67"/>
      <c r="L98" s="67"/>
      <c r="M98" s="67"/>
      <c r="N98" s="158">
        <f>ROUND((((IF(J98=Datos!$B$109,4,IF(J98=Datos!$B$110,3,IF(J98=Datos!$B$111,2,IF(J98=Datos!$B$112,1,0)))))+(IF(K98=Datos!$B$115,4,IF(K98=Datos!$B$116,3,IF(K98=Datos!$B$117,2,IF(K98=Datos!$B$118,1,0)))))+(IF(L98=Datos!$B$121,4,IF(L98=Datos!$B$122,3,IF(L98=Datos!$B$123,2,IF(L98=Datos!$B$124,1,0)))))+(IF(M98=Datos!$B$127,4,IF(M98=Datos!$B$128,3,IF(M98=Datos!$B$129,2,IF(M98=Datos!$B$130,1,0))))))/4),0)</f>
        <v>0</v>
      </c>
      <c r="O98" s="67"/>
      <c r="P98" s="67"/>
      <c r="Q98" s="67"/>
      <c r="R98" s="67"/>
      <c r="S98" s="157">
        <f>ROUND((((IF(O98=Datos!$B$109,4,IF(O98=Datos!$B$110,3,IF(O98=Datos!$B$111,2,IF(O98=Datos!$B$112,1,0)))))+(IF(P98=Datos!$B$115,4,IF(P98=Datos!$B$116,3,IF(P98=Datos!$B$117,2,IF(P98=Datos!$B$118,1,0)))))+(IF(Q98=Datos!$B$121,4,IF(Q98=Datos!$B$122,3,IF(Q98=Datos!$B$123,2,IF(Q98=Datos!$B$124,1,0)))))+(IF(R98=Datos!$B$127,4,IF(R98=Datos!$B$128,3,IF(R98=Datos!$B$129,2,IF(R98=Datos!$B$130,1,0))))))/4),0)</f>
        <v>0</v>
      </c>
      <c r="T98" s="67"/>
      <c r="U98" s="67"/>
      <c r="V98" s="67"/>
      <c r="W98" s="67"/>
      <c r="X98" s="130">
        <f>ROUND((((IF(T98=[2]Datos!$B$109,4,IF(T98=[2]Datos!$B$110,3,IF(T98=[2]Datos!$B$111,2,IF(T98=[2]Datos!$B$112,1,0)))))+(IF(U98=[2]Datos!$B$115,4,IF(U98=[2]Datos!$B$116,3,IF(U98=[2]Datos!$B$117,2,IF(U98=[2]Datos!$B$118,1,0)))))+(IF(V98=[2]Datos!$B$121,4,IF(V98=[2]Datos!$B$122,3,IF(V98=[2]Datos!$B$123,2,IF(V98=[2]Datos!$B$124,1,0)))))+(IF(W98=[2]Datos!$B$127,4,IF(W98=[2]Datos!$B$128,3,IF(W98=[2]Datos!$B$129,2,IF(W98=[2]Datos!$B$130,1,0))))))/4),0)</f>
        <v>0</v>
      </c>
      <c r="Y98" s="130">
        <f>IF(I98=Datos!$B$102,5*(N98+S98+X98),IF(I98=Datos!$B$103,4*(N98+S98+X98),IF(I98=Datos!$B$104,3*(N98+S98+X98),IF(I98=Datos!$B$105,2*(N98+S98+X98),IF(I98=Datos!$B$106,1*(N98+S98+X98),0)))))</f>
        <v>0</v>
      </c>
      <c r="Z98" s="130" t="str">
        <f t="shared" si="5"/>
        <v>-</v>
      </c>
      <c r="AA98" s="132"/>
      <c r="AB98" s="164"/>
      <c r="AC98" s="164"/>
      <c r="AD98" s="164"/>
      <c r="AE98" s="165"/>
    </row>
    <row r="99" spans="2:31" s="172" customFormat="1" ht="97.5" customHeight="1" thickBot="1" x14ac:dyDescent="0.3">
      <c r="B99" s="367"/>
      <c r="C99" s="368"/>
      <c r="D99" s="67"/>
      <c r="E99" s="147" t="str">
        <f>IF(B99=0,"",VLOOKUP(B99,'Datos SGC'!$B$50:$C$71,2))</f>
        <v/>
      </c>
      <c r="F99" s="67"/>
      <c r="G99" s="67"/>
      <c r="H99" s="67"/>
      <c r="I99" s="131"/>
      <c r="J99" s="67"/>
      <c r="K99" s="67"/>
      <c r="L99" s="67"/>
      <c r="M99" s="67"/>
      <c r="N99" s="158">
        <f>ROUND((((IF(J99=Datos!$B$109,4,IF(J99=Datos!$B$110,3,IF(J99=Datos!$B$111,2,IF(J99=Datos!$B$112,1,0)))))+(IF(K99=Datos!$B$115,4,IF(K99=Datos!$B$116,3,IF(K99=Datos!$B$117,2,IF(K99=Datos!$B$118,1,0)))))+(IF(L99=Datos!$B$121,4,IF(L99=Datos!$B$122,3,IF(L99=Datos!$B$123,2,IF(L99=Datos!$B$124,1,0)))))+(IF(M99=Datos!$B$127,4,IF(M99=Datos!$B$128,3,IF(M99=Datos!$B$129,2,IF(M99=Datos!$B$130,1,0))))))/4),0)</f>
        <v>0</v>
      </c>
      <c r="O99" s="67"/>
      <c r="P99" s="67"/>
      <c r="Q99" s="67"/>
      <c r="R99" s="67"/>
      <c r="S99" s="157">
        <f>ROUND((((IF(O99=Datos!$B$109,4,IF(O99=Datos!$B$110,3,IF(O99=Datos!$B$111,2,IF(O99=Datos!$B$112,1,0)))))+(IF(P99=Datos!$B$115,4,IF(P99=Datos!$B$116,3,IF(P99=Datos!$B$117,2,IF(P99=Datos!$B$118,1,0)))))+(IF(Q99=Datos!$B$121,4,IF(Q99=Datos!$B$122,3,IF(Q99=Datos!$B$123,2,IF(Q99=Datos!$B$124,1,0)))))+(IF(R99=Datos!$B$127,4,IF(R99=Datos!$B$128,3,IF(R99=Datos!$B$129,2,IF(R99=Datos!$B$130,1,0))))))/4),0)</f>
        <v>0</v>
      </c>
      <c r="T99" s="67"/>
      <c r="U99" s="67"/>
      <c r="V99" s="67"/>
      <c r="W99" s="67"/>
      <c r="X99" s="130">
        <f>ROUND((((IF(T99=[2]Datos!$B$109,4,IF(T99=[2]Datos!$B$110,3,IF(T99=[2]Datos!$B$111,2,IF(T99=[2]Datos!$B$112,1,0)))))+(IF(U99=[2]Datos!$B$115,4,IF(U99=[2]Datos!$B$116,3,IF(U99=[2]Datos!$B$117,2,IF(U99=[2]Datos!$B$118,1,0)))))+(IF(V99=[2]Datos!$B$121,4,IF(V99=[2]Datos!$B$122,3,IF(V99=[2]Datos!$B$123,2,IF(V99=[2]Datos!$B$124,1,0)))))+(IF(W99=[2]Datos!$B$127,4,IF(W99=[2]Datos!$B$128,3,IF(W99=[2]Datos!$B$129,2,IF(W99=[2]Datos!$B$130,1,0))))))/4),0)</f>
        <v>0</v>
      </c>
      <c r="Y99" s="130">
        <f>IF(I99=Datos!$B$102,5*(N99+S99+X99),IF(I99=Datos!$B$103,4*(N99+S99+X99),IF(I99=Datos!$B$104,3*(N99+S99+X99),IF(I99=Datos!$B$105,2*(N99+S99+X99),IF(I99=Datos!$B$106,1*(N99+S99+X99),0)))))</f>
        <v>0</v>
      </c>
      <c r="Z99" s="130" t="str">
        <f t="shared" si="5"/>
        <v>-</v>
      </c>
      <c r="AA99" s="132"/>
      <c r="AB99" s="164"/>
      <c r="AC99" s="164"/>
      <c r="AD99" s="164"/>
      <c r="AE99" s="165"/>
    </row>
    <row r="100" spans="2:31" s="172" customFormat="1" ht="97.5" customHeight="1" thickBot="1" x14ac:dyDescent="0.3">
      <c r="B100" s="367"/>
      <c r="C100" s="368"/>
      <c r="D100" s="67"/>
      <c r="E100" s="147" t="str">
        <f>IF(B100=0,"",VLOOKUP(B100,'Datos SGC'!$B$50:$C$71,2))</f>
        <v/>
      </c>
      <c r="F100" s="67"/>
      <c r="G100" s="67"/>
      <c r="H100" s="67"/>
      <c r="I100" s="131"/>
      <c r="J100" s="67"/>
      <c r="K100" s="67"/>
      <c r="L100" s="67"/>
      <c r="M100" s="67"/>
      <c r="N100" s="158">
        <f>ROUND((((IF(J100=Datos!$B$109,4,IF(J100=Datos!$B$110,3,IF(J100=Datos!$B$111,2,IF(J100=Datos!$B$112,1,0)))))+(IF(K100=Datos!$B$115,4,IF(K100=Datos!$B$116,3,IF(K100=Datos!$B$117,2,IF(K100=Datos!$B$118,1,0)))))+(IF(L100=Datos!$B$121,4,IF(L100=Datos!$B$122,3,IF(L100=Datos!$B$123,2,IF(L100=Datos!$B$124,1,0)))))+(IF(M100=Datos!$B$127,4,IF(M100=Datos!$B$128,3,IF(M100=Datos!$B$129,2,IF(M100=Datos!$B$130,1,0))))))/4),0)</f>
        <v>0</v>
      </c>
      <c r="O100" s="67"/>
      <c r="P100" s="67"/>
      <c r="Q100" s="67"/>
      <c r="R100" s="67"/>
      <c r="S100" s="157">
        <f>ROUND((((IF(O100=Datos!$B$109,4,IF(O100=Datos!$B$110,3,IF(O100=Datos!$B$111,2,IF(O100=Datos!$B$112,1,0)))))+(IF(P100=Datos!$B$115,4,IF(P100=Datos!$B$116,3,IF(P100=Datos!$B$117,2,IF(P100=Datos!$B$118,1,0)))))+(IF(Q100=Datos!$B$121,4,IF(Q100=Datos!$B$122,3,IF(Q100=Datos!$B$123,2,IF(Q100=Datos!$B$124,1,0)))))+(IF(R100=Datos!$B$127,4,IF(R100=Datos!$B$128,3,IF(R100=Datos!$B$129,2,IF(R100=Datos!$B$130,1,0))))))/4),0)</f>
        <v>0</v>
      </c>
      <c r="T100" s="67"/>
      <c r="U100" s="67"/>
      <c r="V100" s="67"/>
      <c r="W100" s="67"/>
      <c r="X100" s="130">
        <f>ROUND((((IF(T100=[2]Datos!$B$109,4,IF(T100=[2]Datos!$B$110,3,IF(T100=[2]Datos!$B$111,2,IF(T100=[2]Datos!$B$112,1,0)))))+(IF(U100=[2]Datos!$B$115,4,IF(U100=[2]Datos!$B$116,3,IF(U100=[2]Datos!$B$117,2,IF(U100=[2]Datos!$B$118,1,0)))))+(IF(V100=[2]Datos!$B$121,4,IF(V100=[2]Datos!$B$122,3,IF(V100=[2]Datos!$B$123,2,IF(V100=[2]Datos!$B$124,1,0)))))+(IF(W100=[2]Datos!$B$127,4,IF(W100=[2]Datos!$B$128,3,IF(W100=[2]Datos!$B$129,2,IF(W100=[2]Datos!$B$130,1,0))))))/4),0)</f>
        <v>0</v>
      </c>
      <c r="Y100" s="130">
        <f>IF(I100=Datos!$B$102,5*(N100+S100+X100),IF(I100=Datos!$B$103,4*(N100+S100+X100),IF(I100=Datos!$B$104,3*(N100+S100+X100),IF(I100=Datos!$B$105,2*(N100+S100+X100),IF(I100=Datos!$B$106,1*(N100+S100+X100),0)))))</f>
        <v>0</v>
      </c>
      <c r="Z100" s="130" t="str">
        <f t="shared" si="5"/>
        <v>-</v>
      </c>
      <c r="AA100" s="132"/>
      <c r="AB100" s="164"/>
      <c r="AC100" s="164"/>
      <c r="AD100" s="164"/>
      <c r="AE100" s="165"/>
    </row>
    <row r="101" spans="2:31" s="172" customFormat="1" ht="97.5" customHeight="1" thickBot="1" x14ac:dyDescent="0.3">
      <c r="B101" s="367"/>
      <c r="C101" s="368"/>
      <c r="D101" s="67"/>
      <c r="E101" s="147" t="str">
        <f>IF(B101=0,"",VLOOKUP(B101,'Datos SGC'!$B$50:$C$71,2))</f>
        <v/>
      </c>
      <c r="F101" s="67"/>
      <c r="G101" s="67"/>
      <c r="H101" s="67"/>
      <c r="I101" s="131"/>
      <c r="J101" s="67"/>
      <c r="K101" s="67"/>
      <c r="L101" s="67"/>
      <c r="M101" s="67"/>
      <c r="N101" s="158">
        <f>ROUND((((IF(J101=Datos!$B$109,4,IF(J101=Datos!$B$110,3,IF(J101=Datos!$B$111,2,IF(J101=Datos!$B$112,1,0)))))+(IF(K101=Datos!$B$115,4,IF(K101=Datos!$B$116,3,IF(K101=Datos!$B$117,2,IF(K101=Datos!$B$118,1,0)))))+(IF(L101=Datos!$B$121,4,IF(L101=Datos!$B$122,3,IF(L101=Datos!$B$123,2,IF(L101=Datos!$B$124,1,0)))))+(IF(M101=Datos!$B$127,4,IF(M101=Datos!$B$128,3,IF(M101=Datos!$B$129,2,IF(M101=Datos!$B$130,1,0))))))/4),0)</f>
        <v>0</v>
      </c>
      <c r="O101" s="67"/>
      <c r="P101" s="67"/>
      <c r="Q101" s="67"/>
      <c r="R101" s="67"/>
      <c r="S101" s="157">
        <f>ROUND((((IF(O101=Datos!$B$109,4,IF(O101=Datos!$B$110,3,IF(O101=Datos!$B$111,2,IF(O101=Datos!$B$112,1,0)))))+(IF(P101=Datos!$B$115,4,IF(P101=Datos!$B$116,3,IF(P101=Datos!$B$117,2,IF(P101=Datos!$B$118,1,0)))))+(IF(Q101=Datos!$B$121,4,IF(Q101=Datos!$B$122,3,IF(Q101=Datos!$B$123,2,IF(Q101=Datos!$B$124,1,0)))))+(IF(R101=Datos!$B$127,4,IF(R101=Datos!$B$128,3,IF(R101=Datos!$B$129,2,IF(R101=Datos!$B$130,1,0))))))/4),0)</f>
        <v>0</v>
      </c>
      <c r="T101" s="67"/>
      <c r="U101" s="67"/>
      <c r="V101" s="67"/>
      <c r="W101" s="67"/>
      <c r="X101" s="130">
        <f>ROUND((((IF(T101=[2]Datos!$B$109,4,IF(T101=[2]Datos!$B$110,3,IF(T101=[2]Datos!$B$111,2,IF(T101=[2]Datos!$B$112,1,0)))))+(IF(U101=[2]Datos!$B$115,4,IF(U101=[2]Datos!$B$116,3,IF(U101=[2]Datos!$B$117,2,IF(U101=[2]Datos!$B$118,1,0)))))+(IF(V101=[2]Datos!$B$121,4,IF(V101=[2]Datos!$B$122,3,IF(V101=[2]Datos!$B$123,2,IF(V101=[2]Datos!$B$124,1,0)))))+(IF(W101=[2]Datos!$B$127,4,IF(W101=[2]Datos!$B$128,3,IF(W101=[2]Datos!$B$129,2,IF(W101=[2]Datos!$B$130,1,0))))))/4),0)</f>
        <v>0</v>
      </c>
      <c r="Y101" s="130">
        <f>IF(I101=Datos!$B$102,5*(N101+S101+X101),IF(I101=Datos!$B$103,4*(N101+S101+X101),IF(I101=Datos!$B$104,3*(N101+S101+X101),IF(I101=Datos!$B$105,2*(N101+S101+X101),IF(I101=Datos!$B$106,1*(N101+S101+X101),0)))))</f>
        <v>0</v>
      </c>
      <c r="Z101" s="130" t="str">
        <f t="shared" si="5"/>
        <v>-</v>
      </c>
      <c r="AA101" s="132"/>
      <c r="AB101" s="164"/>
      <c r="AC101" s="164"/>
      <c r="AD101" s="164"/>
      <c r="AE101" s="165"/>
    </row>
    <row r="102" spans="2:31" ht="15.75" thickBot="1" x14ac:dyDescent="0.3">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row>
    <row r="103" spans="2:31" ht="22.5" customHeight="1" x14ac:dyDescent="0.25">
      <c r="B103" s="369" t="s">
        <v>425</v>
      </c>
      <c r="C103" s="370"/>
      <c r="D103" s="166" t="s">
        <v>427</v>
      </c>
      <c r="E103" s="167" t="s">
        <v>428</v>
      </c>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row>
    <row r="104" spans="2:31" ht="52.5" customHeight="1" thickBot="1" x14ac:dyDescent="0.3">
      <c r="B104" s="371" t="s">
        <v>690</v>
      </c>
      <c r="C104" s="372"/>
      <c r="D104" s="174" t="s">
        <v>691</v>
      </c>
      <c r="E104" s="175" t="s">
        <v>691</v>
      </c>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row>
    <row r="105" spans="2:31" x14ac:dyDescent="0.25">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c r="AA105" s="168"/>
      <c r="AB105" s="168"/>
      <c r="AC105" s="168"/>
      <c r="AD105" s="168"/>
      <c r="AE105" s="168"/>
    </row>
    <row r="106" spans="2:31" x14ac:dyDescent="0.25">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row>
    <row r="107" spans="2:31" x14ac:dyDescent="0.25">
      <c r="B107" s="168"/>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68"/>
    </row>
    <row r="108" spans="2:31" x14ac:dyDescent="0.25">
      <c r="B108" s="168"/>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row>
    <row r="109" spans="2:31" x14ac:dyDescent="0.25">
      <c r="B109" s="168"/>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8"/>
    </row>
    <row r="110" spans="2:31" x14ac:dyDescent="0.25">
      <c r="B110" s="168"/>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row>
    <row r="111" spans="2:31" x14ac:dyDescent="0.25">
      <c r="B111" s="16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c r="AD111" s="168"/>
      <c r="AE111" s="168"/>
    </row>
    <row r="112" spans="2:31" x14ac:dyDescent="0.25">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row>
    <row r="113" s="168" customFormat="1" x14ac:dyDescent="0.25"/>
    <row r="114" s="168" customFormat="1" x14ac:dyDescent="0.25"/>
    <row r="115" s="168" customFormat="1" x14ac:dyDescent="0.25"/>
    <row r="116" s="168" customFormat="1" x14ac:dyDescent="0.25"/>
    <row r="117" s="168" customFormat="1" x14ac:dyDescent="0.25"/>
    <row r="118" s="168" customFormat="1" x14ac:dyDescent="0.25"/>
    <row r="119" s="168" customFormat="1" x14ac:dyDescent="0.25"/>
    <row r="120" s="168" customFormat="1" x14ac:dyDescent="0.25"/>
    <row r="121" s="168" customFormat="1" x14ac:dyDescent="0.25"/>
    <row r="122" s="168" customFormat="1" x14ac:dyDescent="0.25"/>
    <row r="123" s="168" customFormat="1" x14ac:dyDescent="0.25"/>
    <row r="124" s="168" customFormat="1" x14ac:dyDescent="0.25"/>
    <row r="125" s="168" customFormat="1" x14ac:dyDescent="0.25"/>
    <row r="126" s="168" customFormat="1" x14ac:dyDescent="0.25"/>
    <row r="127" s="168" customFormat="1" x14ac:dyDescent="0.25"/>
    <row r="128" s="168" customFormat="1" x14ac:dyDescent="0.25"/>
    <row r="129" s="168" customFormat="1" x14ac:dyDescent="0.25"/>
    <row r="130" s="168" customFormat="1" x14ac:dyDescent="0.25"/>
    <row r="131" s="168" customFormat="1" x14ac:dyDescent="0.25"/>
    <row r="132" s="168" customFormat="1" x14ac:dyDescent="0.25"/>
    <row r="133" s="168" customFormat="1" x14ac:dyDescent="0.25"/>
    <row r="134" s="168" customFormat="1" x14ac:dyDescent="0.25"/>
    <row r="135" s="168" customFormat="1" x14ac:dyDescent="0.25"/>
    <row r="136" s="168" customFormat="1" x14ac:dyDescent="0.25"/>
    <row r="137" s="168" customFormat="1" x14ac:dyDescent="0.25"/>
    <row r="138" s="168" customFormat="1" x14ac:dyDescent="0.25"/>
    <row r="139" s="168" customFormat="1" x14ac:dyDescent="0.25"/>
    <row r="140" s="168" customFormat="1" x14ac:dyDescent="0.25"/>
    <row r="141" s="168" customFormat="1" x14ac:dyDescent="0.25"/>
    <row r="142" s="168" customFormat="1" x14ac:dyDescent="0.25"/>
    <row r="143" s="168" customFormat="1" x14ac:dyDescent="0.25"/>
    <row r="144" s="168" customFormat="1" x14ac:dyDescent="0.25"/>
    <row r="145" s="168" customFormat="1" x14ac:dyDescent="0.25"/>
    <row r="146" s="168" customFormat="1" x14ac:dyDescent="0.25"/>
    <row r="147" s="168" customFormat="1" x14ac:dyDescent="0.25"/>
    <row r="148" s="168" customFormat="1" x14ac:dyDescent="0.25"/>
    <row r="149" s="168" customFormat="1" x14ac:dyDescent="0.25"/>
    <row r="150" s="168" customFormat="1" x14ac:dyDescent="0.25"/>
    <row r="151" s="168" customFormat="1" x14ac:dyDescent="0.25"/>
    <row r="152" s="168" customFormat="1" x14ac:dyDescent="0.25"/>
    <row r="153" s="168" customFormat="1" x14ac:dyDescent="0.25"/>
    <row r="154" s="168" customFormat="1" x14ac:dyDescent="0.25"/>
    <row r="155" s="168" customFormat="1" x14ac:dyDescent="0.25"/>
    <row r="156" s="168" customFormat="1" x14ac:dyDescent="0.25"/>
    <row r="157" s="168" customFormat="1" x14ac:dyDescent="0.25"/>
    <row r="158" s="168" customFormat="1" x14ac:dyDescent="0.25"/>
    <row r="159" s="168" customFormat="1" x14ac:dyDescent="0.25"/>
    <row r="160" s="168" customFormat="1" x14ac:dyDescent="0.25"/>
    <row r="161" s="168" customFormat="1" x14ac:dyDescent="0.25"/>
    <row r="162" s="168" customFormat="1" x14ac:dyDescent="0.25"/>
    <row r="163" s="168" customFormat="1" x14ac:dyDescent="0.25"/>
    <row r="164" s="168" customFormat="1" x14ac:dyDescent="0.25"/>
    <row r="165" s="168" customFormat="1" x14ac:dyDescent="0.25"/>
    <row r="166" s="168" customFormat="1" x14ac:dyDescent="0.25"/>
    <row r="167" s="168" customFormat="1" x14ac:dyDescent="0.25"/>
    <row r="168" s="168" customFormat="1" x14ac:dyDescent="0.25"/>
    <row r="169" s="168" customFormat="1" x14ac:dyDescent="0.25"/>
    <row r="170" s="168" customFormat="1" x14ac:dyDescent="0.25"/>
    <row r="171" s="168" customFormat="1" x14ac:dyDescent="0.25"/>
    <row r="172" s="168" customFormat="1" x14ac:dyDescent="0.25"/>
    <row r="173" s="168" customFormat="1" x14ac:dyDescent="0.25"/>
    <row r="174" s="168" customFormat="1" x14ac:dyDescent="0.25"/>
    <row r="175" s="168" customFormat="1" x14ac:dyDescent="0.25"/>
    <row r="176" s="168" customFormat="1" x14ac:dyDescent="0.25"/>
    <row r="177" s="168" customFormat="1" x14ac:dyDescent="0.25"/>
    <row r="178" s="168" customFormat="1" x14ac:dyDescent="0.25"/>
    <row r="179" s="168" customFormat="1" x14ac:dyDescent="0.25"/>
    <row r="180" s="168" customFormat="1" x14ac:dyDescent="0.25"/>
    <row r="181" s="168" customFormat="1" x14ac:dyDescent="0.25"/>
    <row r="182" s="168" customFormat="1" x14ac:dyDescent="0.25"/>
    <row r="183" s="168" customFormat="1" x14ac:dyDescent="0.25"/>
    <row r="184" s="168" customFormat="1" x14ac:dyDescent="0.25"/>
    <row r="185" s="168" customFormat="1" x14ac:dyDescent="0.25"/>
    <row r="186" s="168" customFormat="1" x14ac:dyDescent="0.25"/>
    <row r="187" s="168" customFormat="1" x14ac:dyDescent="0.25"/>
    <row r="188" s="168" customFormat="1" x14ac:dyDescent="0.25"/>
    <row r="189" s="168" customFormat="1" x14ac:dyDescent="0.25"/>
    <row r="190" s="168" customFormat="1" x14ac:dyDescent="0.25"/>
    <row r="191" s="168" customFormat="1" x14ac:dyDescent="0.25"/>
    <row r="192" s="168" customFormat="1" x14ac:dyDescent="0.25"/>
    <row r="193" s="168" customFormat="1" x14ac:dyDescent="0.25"/>
    <row r="194" s="168" customFormat="1" x14ac:dyDescent="0.25"/>
    <row r="195" s="168" customFormat="1" x14ac:dyDescent="0.25"/>
    <row r="196" s="168" customFormat="1" x14ac:dyDescent="0.25"/>
    <row r="197" s="168" customFormat="1" x14ac:dyDescent="0.25"/>
    <row r="198" s="168" customFormat="1" x14ac:dyDescent="0.25"/>
    <row r="199" s="168" customFormat="1" x14ac:dyDescent="0.25"/>
    <row r="200" s="168" customFormat="1" x14ac:dyDescent="0.25"/>
    <row r="201" s="168" customFormat="1" x14ac:dyDescent="0.25"/>
    <row r="202" s="168" customFormat="1" x14ac:dyDescent="0.25"/>
    <row r="203" s="168" customFormat="1" x14ac:dyDescent="0.25"/>
    <row r="204" s="168" customFormat="1" x14ac:dyDescent="0.25"/>
    <row r="205" s="168" customFormat="1" x14ac:dyDescent="0.25"/>
    <row r="206" s="168" customFormat="1" x14ac:dyDescent="0.25"/>
    <row r="207" s="168" customFormat="1" x14ac:dyDescent="0.25"/>
    <row r="208" s="168" customFormat="1" x14ac:dyDescent="0.25"/>
    <row r="209" s="168" customFormat="1" x14ac:dyDescent="0.25"/>
    <row r="210" s="168" customFormat="1" x14ac:dyDescent="0.25"/>
    <row r="211" s="168" customFormat="1" x14ac:dyDescent="0.25"/>
    <row r="212" s="168" customFormat="1" x14ac:dyDescent="0.25"/>
    <row r="213" s="168" customFormat="1" x14ac:dyDescent="0.25"/>
    <row r="214" s="168" customFormat="1" x14ac:dyDescent="0.25"/>
    <row r="215" s="168" customFormat="1" x14ac:dyDescent="0.25"/>
    <row r="216" s="168" customFormat="1" x14ac:dyDescent="0.25"/>
    <row r="217" s="168" customFormat="1" x14ac:dyDescent="0.25"/>
    <row r="218" s="168" customFormat="1" x14ac:dyDescent="0.25"/>
    <row r="219" s="168" customFormat="1" x14ac:dyDescent="0.25"/>
    <row r="220" s="168" customFormat="1" x14ac:dyDescent="0.25"/>
    <row r="221" s="168" customFormat="1" x14ac:dyDescent="0.25"/>
    <row r="222" s="168" customFormat="1" x14ac:dyDescent="0.25"/>
    <row r="223" s="168" customFormat="1" x14ac:dyDescent="0.25"/>
    <row r="224" s="168" customFormat="1" x14ac:dyDescent="0.25"/>
    <row r="225" s="168" customFormat="1" x14ac:dyDescent="0.25"/>
    <row r="226" s="168" customFormat="1" x14ac:dyDescent="0.25"/>
    <row r="227" s="168" customFormat="1" x14ac:dyDescent="0.25"/>
    <row r="228" s="168" customFormat="1" x14ac:dyDescent="0.25"/>
    <row r="229" s="168" customFormat="1" x14ac:dyDescent="0.25"/>
    <row r="230" s="168" customFormat="1" x14ac:dyDescent="0.25"/>
    <row r="231" s="168" customFormat="1" x14ac:dyDescent="0.25"/>
    <row r="232" s="168" customFormat="1" x14ac:dyDescent="0.25"/>
    <row r="233" s="168" customFormat="1" x14ac:dyDescent="0.25"/>
    <row r="234" s="168" customFormat="1" x14ac:dyDescent="0.25"/>
    <row r="235" s="168" customFormat="1" x14ac:dyDescent="0.25"/>
    <row r="236" s="168" customFormat="1" x14ac:dyDescent="0.25"/>
    <row r="237" s="168" customFormat="1" x14ac:dyDescent="0.25"/>
    <row r="238" s="168" customFormat="1" x14ac:dyDescent="0.25"/>
    <row r="239" s="168" customFormat="1" x14ac:dyDescent="0.25"/>
    <row r="240" s="168" customFormat="1" x14ac:dyDescent="0.25"/>
    <row r="241" s="168" customFormat="1" x14ac:dyDescent="0.25"/>
    <row r="242" s="168" customFormat="1" x14ac:dyDescent="0.25"/>
    <row r="243" s="168" customFormat="1" x14ac:dyDescent="0.25"/>
    <row r="244" s="168" customFormat="1" x14ac:dyDescent="0.25"/>
    <row r="245" s="168" customFormat="1" x14ac:dyDescent="0.25"/>
    <row r="246" s="168" customFormat="1" x14ac:dyDescent="0.25"/>
    <row r="247" s="168" customFormat="1" x14ac:dyDescent="0.25"/>
    <row r="248" s="168" customFormat="1" x14ac:dyDescent="0.25"/>
    <row r="249" s="168" customFormat="1" x14ac:dyDescent="0.25"/>
    <row r="250" s="168" customFormat="1" x14ac:dyDescent="0.25"/>
    <row r="251" s="168" customFormat="1" x14ac:dyDescent="0.25"/>
    <row r="252" s="168" customFormat="1" x14ac:dyDescent="0.25"/>
    <row r="253" s="168" customFormat="1" x14ac:dyDescent="0.25"/>
    <row r="254" s="168" customFormat="1" x14ac:dyDescent="0.25"/>
    <row r="255" s="168" customFormat="1" x14ac:dyDescent="0.25"/>
    <row r="256" s="168" customFormat="1" x14ac:dyDescent="0.25"/>
    <row r="257" s="168" customFormat="1" x14ac:dyDescent="0.25"/>
    <row r="258" s="168" customFormat="1" x14ac:dyDescent="0.25"/>
    <row r="259" s="168" customFormat="1" x14ac:dyDescent="0.25"/>
    <row r="260" s="168" customFormat="1" x14ac:dyDescent="0.25"/>
    <row r="261" s="168" customFormat="1" x14ac:dyDescent="0.25"/>
    <row r="262" s="168" customFormat="1" x14ac:dyDescent="0.25"/>
    <row r="263" s="168" customFormat="1" x14ac:dyDescent="0.25"/>
    <row r="264" s="168" customFormat="1" x14ac:dyDescent="0.25"/>
    <row r="265" s="168" customFormat="1" x14ac:dyDescent="0.25"/>
    <row r="266" s="168" customFormat="1" x14ac:dyDescent="0.25"/>
    <row r="267" s="168" customFormat="1" x14ac:dyDescent="0.25"/>
    <row r="268" s="168" customFormat="1" x14ac:dyDescent="0.25"/>
    <row r="269" s="168" customFormat="1" x14ac:dyDescent="0.25"/>
    <row r="270" s="168" customFormat="1" x14ac:dyDescent="0.25"/>
    <row r="271" s="168" customFormat="1" x14ac:dyDescent="0.25"/>
    <row r="272" s="168" customFormat="1" x14ac:dyDescent="0.25"/>
    <row r="273" s="168" customFormat="1" x14ac:dyDescent="0.25"/>
    <row r="274" s="168" customFormat="1" x14ac:dyDescent="0.25"/>
    <row r="275" s="168" customFormat="1" x14ac:dyDescent="0.25"/>
    <row r="276" s="168" customFormat="1" x14ac:dyDescent="0.25"/>
    <row r="277" s="168" customFormat="1" x14ac:dyDescent="0.25"/>
    <row r="278" s="168" customFormat="1" x14ac:dyDescent="0.25"/>
    <row r="279" s="168" customFormat="1" x14ac:dyDescent="0.25"/>
    <row r="280" s="168" customFormat="1" x14ac:dyDescent="0.25"/>
    <row r="281" s="168" customFormat="1" x14ac:dyDescent="0.25"/>
    <row r="282" s="168" customFormat="1" x14ac:dyDescent="0.25"/>
    <row r="283" s="168" customFormat="1" x14ac:dyDescent="0.25"/>
    <row r="284" s="168" customFormat="1" x14ac:dyDescent="0.25"/>
    <row r="285" s="168" customFormat="1" x14ac:dyDescent="0.25"/>
    <row r="286" s="168" customFormat="1" x14ac:dyDescent="0.25"/>
    <row r="287" s="168" customFormat="1" x14ac:dyDescent="0.25"/>
    <row r="288" s="168" customFormat="1" x14ac:dyDescent="0.25"/>
    <row r="289" s="168" customFormat="1" x14ac:dyDescent="0.25"/>
    <row r="290" s="168" customFormat="1" x14ac:dyDescent="0.25"/>
    <row r="291" s="168" customFormat="1" x14ac:dyDescent="0.25"/>
    <row r="292" s="168" customFormat="1" x14ac:dyDescent="0.25"/>
    <row r="293" s="168" customFormat="1" x14ac:dyDescent="0.25"/>
    <row r="294" s="168" customFormat="1" x14ac:dyDescent="0.25"/>
    <row r="295" s="168" customFormat="1" x14ac:dyDescent="0.25"/>
    <row r="296" s="168" customFormat="1" x14ac:dyDescent="0.25"/>
    <row r="297" s="168" customFormat="1" x14ac:dyDescent="0.25"/>
    <row r="298" s="168" customFormat="1" x14ac:dyDescent="0.25"/>
    <row r="299" s="168" customFormat="1" x14ac:dyDescent="0.25"/>
    <row r="300" s="168" customFormat="1" x14ac:dyDescent="0.25"/>
    <row r="301" s="168" customFormat="1" x14ac:dyDescent="0.25"/>
    <row r="302" s="168" customFormat="1" x14ac:dyDescent="0.25"/>
    <row r="303" s="168" customFormat="1" x14ac:dyDescent="0.25"/>
    <row r="304" s="168" customFormat="1" x14ac:dyDescent="0.25"/>
    <row r="305" s="168" customFormat="1" x14ac:dyDescent="0.25"/>
    <row r="306" s="168" customFormat="1" x14ac:dyDescent="0.25"/>
    <row r="307" s="168" customFormat="1" x14ac:dyDescent="0.25"/>
    <row r="308" s="168" customFormat="1" x14ac:dyDescent="0.25"/>
    <row r="309" s="168" customFormat="1" x14ac:dyDescent="0.25"/>
    <row r="310" s="168" customFormat="1" x14ac:dyDescent="0.25"/>
    <row r="311" s="168" customFormat="1" x14ac:dyDescent="0.25"/>
    <row r="312" s="168" customFormat="1" x14ac:dyDescent="0.25"/>
    <row r="313" s="168" customFormat="1" x14ac:dyDescent="0.25"/>
    <row r="314" s="168" customFormat="1" x14ac:dyDescent="0.25"/>
    <row r="315" s="168" customFormat="1" x14ac:dyDescent="0.25"/>
    <row r="316" s="168" customFormat="1" x14ac:dyDescent="0.25"/>
    <row r="317" s="168" customFormat="1" x14ac:dyDescent="0.25"/>
    <row r="318" s="168" customFormat="1" x14ac:dyDescent="0.25"/>
    <row r="319" s="168" customFormat="1" x14ac:dyDescent="0.25"/>
    <row r="320" s="168" customFormat="1" x14ac:dyDescent="0.25"/>
    <row r="321" s="168" customFormat="1" x14ac:dyDescent="0.25"/>
    <row r="322" s="168" customFormat="1" x14ac:dyDescent="0.25"/>
    <row r="323" s="168" customFormat="1" x14ac:dyDescent="0.25"/>
    <row r="324" s="168" customFormat="1" x14ac:dyDescent="0.25"/>
    <row r="325" s="168" customFormat="1" x14ac:dyDescent="0.25"/>
    <row r="326" s="168" customFormat="1" x14ac:dyDescent="0.25"/>
    <row r="327" s="168" customFormat="1" x14ac:dyDescent="0.25"/>
    <row r="328" s="168" customFormat="1" x14ac:dyDescent="0.25"/>
    <row r="329" s="168" customFormat="1" x14ac:dyDescent="0.25"/>
    <row r="330" s="168" customFormat="1" x14ac:dyDescent="0.25"/>
    <row r="331" s="168" customFormat="1" x14ac:dyDescent="0.25"/>
    <row r="332" s="168" customFormat="1" x14ac:dyDescent="0.25"/>
    <row r="333" s="168" customFormat="1" x14ac:dyDescent="0.25"/>
    <row r="334" s="168" customFormat="1" x14ac:dyDescent="0.25"/>
    <row r="335" s="168" customFormat="1" x14ac:dyDescent="0.25"/>
    <row r="336" s="168" customFormat="1" x14ac:dyDescent="0.25"/>
    <row r="337" s="168" customFormat="1" x14ac:dyDescent="0.25"/>
    <row r="338" s="168" customFormat="1" x14ac:dyDescent="0.25"/>
    <row r="339" s="168" customFormat="1" x14ac:dyDescent="0.25"/>
    <row r="340" s="168" customFormat="1" x14ac:dyDescent="0.25"/>
    <row r="341" s="168" customFormat="1" x14ac:dyDescent="0.25"/>
    <row r="342" s="168" customFormat="1" x14ac:dyDescent="0.25"/>
    <row r="343" s="168" customFormat="1" x14ac:dyDescent="0.25"/>
    <row r="344" s="168" customFormat="1" x14ac:dyDescent="0.25"/>
    <row r="345" s="168" customFormat="1" x14ac:dyDescent="0.25"/>
    <row r="346" s="168" customFormat="1" x14ac:dyDescent="0.25"/>
    <row r="347" s="168" customFormat="1" x14ac:dyDescent="0.25"/>
    <row r="348" s="168" customFormat="1" x14ac:dyDescent="0.25"/>
    <row r="349" s="168" customFormat="1" x14ac:dyDescent="0.25"/>
    <row r="350" s="168" customFormat="1" x14ac:dyDescent="0.25"/>
    <row r="351" s="168" customFormat="1" x14ac:dyDescent="0.25"/>
    <row r="352" s="168" customFormat="1" x14ac:dyDescent="0.25"/>
    <row r="353" s="168" customFormat="1" x14ac:dyDescent="0.25"/>
    <row r="354" s="168" customFormat="1" x14ac:dyDescent="0.25"/>
    <row r="355" s="168" customFormat="1" x14ac:dyDescent="0.25"/>
    <row r="356" s="168" customFormat="1" x14ac:dyDescent="0.25"/>
    <row r="357" s="168" customFormat="1" x14ac:dyDescent="0.25"/>
    <row r="358" s="168" customFormat="1" x14ac:dyDescent="0.25"/>
    <row r="359" s="168" customFormat="1" x14ac:dyDescent="0.25"/>
    <row r="360" s="168" customFormat="1" x14ac:dyDescent="0.25"/>
    <row r="361" s="168" customFormat="1" x14ac:dyDescent="0.25"/>
    <row r="362" s="168" customFormat="1" x14ac:dyDescent="0.25"/>
    <row r="363" s="168" customFormat="1" x14ac:dyDescent="0.25"/>
    <row r="364" s="168" customFormat="1" x14ac:dyDescent="0.25"/>
    <row r="365" s="168" customFormat="1" x14ac:dyDescent="0.25"/>
    <row r="366" s="168" customFormat="1" x14ac:dyDescent="0.25"/>
    <row r="367" s="168" customFormat="1" x14ac:dyDescent="0.25"/>
    <row r="368" s="168" customFormat="1" x14ac:dyDescent="0.25"/>
    <row r="369" s="168" customFormat="1" x14ac:dyDescent="0.25"/>
    <row r="370" s="168" customFormat="1" x14ac:dyDescent="0.25"/>
    <row r="371" s="168" customFormat="1" x14ac:dyDescent="0.25"/>
    <row r="372" s="168" customFormat="1" x14ac:dyDescent="0.25"/>
    <row r="373" s="168" customFormat="1" x14ac:dyDescent="0.25"/>
    <row r="374" s="168" customFormat="1" x14ac:dyDescent="0.25"/>
    <row r="375" s="168" customFormat="1" x14ac:dyDescent="0.25"/>
    <row r="376" s="168" customFormat="1" x14ac:dyDescent="0.25"/>
    <row r="377" s="168" customFormat="1" x14ac:dyDescent="0.25"/>
    <row r="378" s="168" customFormat="1" x14ac:dyDescent="0.25"/>
    <row r="379" s="168" customFormat="1" x14ac:dyDescent="0.25"/>
    <row r="380" s="168" customFormat="1" x14ac:dyDescent="0.25"/>
    <row r="381" s="168" customFormat="1" x14ac:dyDescent="0.25"/>
    <row r="382" s="168" customFormat="1" x14ac:dyDescent="0.25"/>
    <row r="383" s="168" customFormat="1" x14ac:dyDescent="0.25"/>
    <row r="384" s="168" customFormat="1" x14ac:dyDescent="0.25"/>
    <row r="385" s="168" customFormat="1" x14ac:dyDescent="0.25"/>
    <row r="386" s="168" customFormat="1" x14ac:dyDescent="0.25"/>
    <row r="387" s="168" customFormat="1" x14ac:dyDescent="0.25"/>
    <row r="388" s="168" customFormat="1" x14ac:dyDescent="0.25"/>
    <row r="389" s="168" customFormat="1" x14ac:dyDescent="0.25"/>
    <row r="390" s="168" customFormat="1" x14ac:dyDescent="0.25"/>
    <row r="391" s="168" customFormat="1" x14ac:dyDescent="0.25"/>
    <row r="392" s="168" customFormat="1" x14ac:dyDescent="0.25"/>
    <row r="393" s="168" customFormat="1" x14ac:dyDescent="0.25"/>
    <row r="394" s="168" customFormat="1" x14ac:dyDescent="0.25"/>
    <row r="395" s="168" customFormat="1" x14ac:dyDescent="0.25"/>
    <row r="396" s="168" customFormat="1" x14ac:dyDescent="0.25"/>
    <row r="397" s="168" customFormat="1" x14ac:dyDescent="0.25"/>
    <row r="398" s="168" customFormat="1" x14ac:dyDescent="0.25"/>
    <row r="399" s="168" customFormat="1" x14ac:dyDescent="0.25"/>
    <row r="400" s="168" customFormat="1" x14ac:dyDescent="0.25"/>
    <row r="401" s="168" customFormat="1" x14ac:dyDescent="0.25"/>
    <row r="402" s="168" customFormat="1" x14ac:dyDescent="0.25"/>
    <row r="403" s="168" customFormat="1" x14ac:dyDescent="0.25"/>
    <row r="404" s="168" customFormat="1" x14ac:dyDescent="0.25"/>
    <row r="405" s="168" customFormat="1" x14ac:dyDescent="0.25"/>
    <row r="406" s="168" customFormat="1" x14ac:dyDescent="0.25"/>
    <row r="407" s="168" customFormat="1" x14ac:dyDescent="0.25"/>
    <row r="408" s="168" customFormat="1" x14ac:dyDescent="0.25"/>
    <row r="409" s="168" customFormat="1" x14ac:dyDescent="0.25"/>
    <row r="410" s="168" customFormat="1" x14ac:dyDescent="0.25"/>
    <row r="411" s="168" customFormat="1" x14ac:dyDescent="0.25"/>
    <row r="412" s="168" customFormat="1" x14ac:dyDescent="0.25"/>
    <row r="413" s="168" customFormat="1" x14ac:dyDescent="0.25"/>
    <row r="414" s="168" customFormat="1" x14ac:dyDescent="0.25"/>
    <row r="415" s="168" customFormat="1" x14ac:dyDescent="0.25"/>
    <row r="416" s="168" customFormat="1" x14ac:dyDescent="0.25"/>
    <row r="417" s="168" customFormat="1" x14ac:dyDescent="0.25"/>
    <row r="418" s="168" customFormat="1" x14ac:dyDescent="0.25"/>
    <row r="419" s="168" customFormat="1" x14ac:dyDescent="0.25"/>
    <row r="420" s="168" customFormat="1" x14ac:dyDescent="0.25"/>
    <row r="421" s="168" customFormat="1" x14ac:dyDescent="0.25"/>
    <row r="422" s="168" customFormat="1" x14ac:dyDescent="0.25"/>
    <row r="423" s="168" customFormat="1" x14ac:dyDescent="0.25"/>
    <row r="424" s="168" customFormat="1" x14ac:dyDescent="0.25"/>
    <row r="425" s="168" customFormat="1" x14ac:dyDescent="0.25"/>
    <row r="426" s="168" customFormat="1" x14ac:dyDescent="0.25"/>
    <row r="427" s="168" customFormat="1" x14ac:dyDescent="0.25"/>
    <row r="428" s="168" customFormat="1" x14ac:dyDescent="0.25"/>
    <row r="429" s="168" customFormat="1" x14ac:dyDescent="0.25"/>
    <row r="430" s="168" customFormat="1" x14ac:dyDescent="0.25"/>
    <row r="431" s="168" customFormat="1" x14ac:dyDescent="0.25"/>
    <row r="432" s="168" customFormat="1" x14ac:dyDescent="0.25"/>
    <row r="433" s="168" customFormat="1" x14ac:dyDescent="0.25"/>
    <row r="434" s="168" customFormat="1" x14ac:dyDescent="0.25"/>
    <row r="435" s="168" customFormat="1" x14ac:dyDescent="0.25"/>
    <row r="436" s="168" customFormat="1" x14ac:dyDescent="0.25"/>
    <row r="437" s="168" customFormat="1" x14ac:dyDescent="0.25"/>
    <row r="438" s="168" customFormat="1" x14ac:dyDescent="0.25"/>
    <row r="439" s="168" customFormat="1" x14ac:dyDescent="0.25"/>
    <row r="440" s="168" customFormat="1" x14ac:dyDescent="0.25"/>
    <row r="441" s="168" customFormat="1" x14ac:dyDescent="0.25"/>
    <row r="442" s="168" customFormat="1" x14ac:dyDescent="0.25"/>
    <row r="443" s="168" customFormat="1" x14ac:dyDescent="0.25"/>
    <row r="444" s="168" customFormat="1" x14ac:dyDescent="0.25"/>
    <row r="445" s="168" customFormat="1" x14ac:dyDescent="0.25"/>
    <row r="446" s="168" customFormat="1" x14ac:dyDescent="0.25"/>
    <row r="447" s="168" customFormat="1" x14ac:dyDescent="0.25"/>
    <row r="448" s="168" customFormat="1" x14ac:dyDescent="0.25"/>
    <row r="449" s="168" customFormat="1" x14ac:dyDescent="0.25"/>
    <row r="450" s="168" customFormat="1" x14ac:dyDescent="0.25"/>
    <row r="451" s="168" customFormat="1" x14ac:dyDescent="0.25"/>
    <row r="452" s="168" customFormat="1" x14ac:dyDescent="0.25"/>
    <row r="453" s="168" customFormat="1" x14ac:dyDescent="0.25"/>
    <row r="454" s="168" customFormat="1" x14ac:dyDescent="0.25"/>
    <row r="455" s="168" customFormat="1" x14ac:dyDescent="0.25"/>
    <row r="456" s="168" customFormat="1" x14ac:dyDescent="0.25"/>
    <row r="457" s="168" customFormat="1" x14ac:dyDescent="0.25"/>
    <row r="458" s="168" customFormat="1" x14ac:dyDescent="0.25"/>
    <row r="459" s="168" customFormat="1" x14ac:dyDescent="0.25"/>
    <row r="460" s="168" customFormat="1" x14ac:dyDescent="0.25"/>
    <row r="461" s="168" customFormat="1" x14ac:dyDescent="0.25"/>
    <row r="462" s="168" customFormat="1" x14ac:dyDescent="0.25"/>
    <row r="463" s="168" customFormat="1" x14ac:dyDescent="0.25"/>
    <row r="464" s="168" customFormat="1" x14ac:dyDescent="0.25"/>
    <row r="465" s="168" customFormat="1" x14ac:dyDescent="0.25"/>
    <row r="466" s="168" customFormat="1" x14ac:dyDescent="0.25"/>
    <row r="467" s="168" customFormat="1" x14ac:dyDescent="0.25"/>
    <row r="468" s="168" customFormat="1" x14ac:dyDescent="0.25"/>
    <row r="469" s="168" customFormat="1" x14ac:dyDescent="0.25"/>
    <row r="470" s="168" customFormat="1" x14ac:dyDescent="0.25"/>
    <row r="471" s="168" customFormat="1" x14ac:dyDescent="0.25"/>
    <row r="472" s="168" customFormat="1" x14ac:dyDescent="0.25"/>
    <row r="473" s="168" customFormat="1" x14ac:dyDescent="0.25"/>
    <row r="474" s="168" customFormat="1" x14ac:dyDescent="0.25"/>
    <row r="475" s="168" customFormat="1" x14ac:dyDescent="0.25"/>
    <row r="476" s="168" customFormat="1" x14ac:dyDescent="0.25"/>
    <row r="477" s="168" customFormat="1" x14ac:dyDescent="0.25"/>
    <row r="478" s="168" customFormat="1" x14ac:dyDescent="0.25"/>
    <row r="479" s="168" customFormat="1" x14ac:dyDescent="0.25"/>
    <row r="480" s="168" customFormat="1" x14ac:dyDescent="0.25"/>
    <row r="481" s="168" customFormat="1" x14ac:dyDescent="0.25"/>
    <row r="482" s="168" customFormat="1" x14ac:dyDescent="0.25"/>
    <row r="483" s="168" customFormat="1" x14ac:dyDescent="0.25"/>
    <row r="484" s="168" customFormat="1" x14ac:dyDescent="0.25"/>
    <row r="485" s="168" customFormat="1" x14ac:dyDescent="0.25"/>
    <row r="486" s="168" customFormat="1" x14ac:dyDescent="0.25"/>
    <row r="487" s="168" customFormat="1" x14ac:dyDescent="0.25"/>
    <row r="488" s="168" customFormat="1" x14ac:dyDescent="0.25"/>
    <row r="489" s="168" customFormat="1" x14ac:dyDescent="0.25"/>
    <row r="490" s="168" customFormat="1" x14ac:dyDescent="0.25"/>
    <row r="491" s="168" customFormat="1" x14ac:dyDescent="0.25"/>
    <row r="492" s="168" customFormat="1" x14ac:dyDescent="0.25"/>
    <row r="493" s="168" customFormat="1" x14ac:dyDescent="0.25"/>
    <row r="494" s="168" customFormat="1" x14ac:dyDescent="0.25"/>
    <row r="495" s="168" customFormat="1" x14ac:dyDescent="0.25"/>
    <row r="496" s="168" customFormat="1" x14ac:dyDescent="0.25"/>
    <row r="497" s="168" customFormat="1" x14ac:dyDescent="0.25"/>
    <row r="498" s="168" customFormat="1" x14ac:dyDescent="0.25"/>
    <row r="499" s="168" customFormat="1" x14ac:dyDescent="0.25"/>
    <row r="500" s="168" customFormat="1" x14ac:dyDescent="0.25"/>
    <row r="501" s="168" customFormat="1" x14ac:dyDescent="0.25"/>
    <row r="502" s="168" customFormat="1" x14ac:dyDescent="0.25"/>
    <row r="503" s="168" customFormat="1" x14ac:dyDescent="0.25"/>
    <row r="504" s="168" customFormat="1" x14ac:dyDescent="0.25"/>
    <row r="505" s="168" customFormat="1" x14ac:dyDescent="0.25"/>
    <row r="506" s="168" customFormat="1" x14ac:dyDescent="0.25"/>
    <row r="507" s="168" customFormat="1" x14ac:dyDescent="0.25"/>
    <row r="508" s="168" customFormat="1" x14ac:dyDescent="0.25"/>
    <row r="509" s="168" customFormat="1" x14ac:dyDescent="0.25"/>
    <row r="510" s="168" customFormat="1" x14ac:dyDescent="0.25"/>
    <row r="511" s="168" customFormat="1" x14ac:dyDescent="0.25"/>
    <row r="512" s="168" customFormat="1" x14ac:dyDescent="0.25"/>
    <row r="513" s="168" customFormat="1" x14ac:dyDescent="0.25"/>
    <row r="514" s="168" customFormat="1" x14ac:dyDescent="0.25"/>
    <row r="515" s="168" customFormat="1" x14ac:dyDescent="0.25"/>
    <row r="516" s="168" customFormat="1" x14ac:dyDescent="0.25"/>
    <row r="517" s="168" customFormat="1" x14ac:dyDescent="0.25"/>
    <row r="518" s="168" customFormat="1" x14ac:dyDescent="0.25"/>
    <row r="519" s="168" customFormat="1" x14ac:dyDescent="0.25"/>
    <row r="520" s="168" customFormat="1" x14ac:dyDescent="0.25"/>
    <row r="521" s="168" customFormat="1" x14ac:dyDescent="0.25"/>
    <row r="522" s="168" customFormat="1" x14ac:dyDescent="0.25"/>
    <row r="523" s="168" customFormat="1" x14ac:dyDescent="0.25"/>
    <row r="524" s="168" customFormat="1" x14ac:dyDescent="0.25"/>
    <row r="525" s="168" customFormat="1" x14ac:dyDescent="0.25"/>
    <row r="526" s="168" customFormat="1" x14ac:dyDescent="0.25"/>
    <row r="527" s="168" customFormat="1" x14ac:dyDescent="0.25"/>
    <row r="528" s="168" customFormat="1" x14ac:dyDescent="0.25"/>
    <row r="529" s="168" customFormat="1" x14ac:dyDescent="0.25"/>
    <row r="530" s="168" customFormat="1" x14ac:dyDescent="0.25"/>
    <row r="531" s="168" customFormat="1" x14ac:dyDescent="0.25"/>
    <row r="532" s="168" customFormat="1" x14ac:dyDescent="0.25"/>
    <row r="533" s="168" customFormat="1" x14ac:dyDescent="0.25"/>
    <row r="534" s="168" customFormat="1" x14ac:dyDescent="0.25"/>
    <row r="535" s="168" customFormat="1" x14ac:dyDescent="0.25"/>
    <row r="536" s="168" customFormat="1" x14ac:dyDescent="0.25"/>
    <row r="537" s="168" customFormat="1" x14ac:dyDescent="0.25"/>
    <row r="538" s="168" customFormat="1" x14ac:dyDescent="0.25"/>
    <row r="539" s="168" customFormat="1" x14ac:dyDescent="0.25"/>
    <row r="540" s="168" customFormat="1" x14ac:dyDescent="0.25"/>
    <row r="541" s="168" customFormat="1" x14ac:dyDescent="0.25"/>
    <row r="542" s="168" customFormat="1" x14ac:dyDescent="0.25"/>
    <row r="543" s="168" customFormat="1" x14ac:dyDescent="0.25"/>
    <row r="544" s="168" customFormat="1" x14ac:dyDescent="0.25"/>
    <row r="545" s="168" customFormat="1" x14ac:dyDescent="0.25"/>
    <row r="546" s="168" customFormat="1" x14ac:dyDescent="0.25"/>
    <row r="547" s="168" customFormat="1" x14ac:dyDescent="0.25"/>
    <row r="548" s="168" customFormat="1" x14ac:dyDescent="0.25"/>
    <row r="549" s="168" customFormat="1" x14ac:dyDescent="0.25"/>
    <row r="550" s="168" customFormat="1" x14ac:dyDescent="0.25"/>
    <row r="551" s="168" customFormat="1" x14ac:dyDescent="0.25"/>
    <row r="552" s="168" customFormat="1" x14ac:dyDescent="0.25"/>
    <row r="553" s="168" customFormat="1" x14ac:dyDescent="0.25"/>
    <row r="554" s="168" customFormat="1" x14ac:dyDescent="0.25"/>
    <row r="555" s="168" customFormat="1" x14ac:dyDescent="0.25"/>
    <row r="556" s="168" customFormat="1" x14ac:dyDescent="0.25"/>
    <row r="557" s="168" customFormat="1" x14ac:dyDescent="0.25"/>
    <row r="558" s="168" customFormat="1" x14ac:dyDescent="0.25"/>
    <row r="559" s="168" customFormat="1" x14ac:dyDescent="0.25"/>
    <row r="560" s="168" customFormat="1" x14ac:dyDescent="0.25"/>
    <row r="561" s="168" customFormat="1" x14ac:dyDescent="0.25"/>
    <row r="562" s="168" customFormat="1" x14ac:dyDescent="0.25"/>
    <row r="563" s="168" customFormat="1" x14ac:dyDescent="0.25"/>
  </sheetData>
  <sheetProtection algorithmName="SHA-512" hashValue="zyG230nCbkpars+KWM6/yC+aB5VQLq32PNGzEibbdiSPu5X8bY+80EeRKPWgGFP8KFpbXxGmOqWgUNFGWWLSHA==" saltValue="bptwgedi/XF6OCcZjoLdCg==" spinCount="100000" sheet="1" objects="1" scenarios="1" formatColumns="0" formatRows="0" insertRows="0"/>
  <dataConsolidate/>
  <mergeCells count="115">
    <mergeCell ref="B2:B4"/>
    <mergeCell ref="G2:G4"/>
    <mergeCell ref="C2:E2"/>
    <mergeCell ref="C3:E3"/>
    <mergeCell ref="C4:E4"/>
    <mergeCell ref="Y9:Y11"/>
    <mergeCell ref="Z9:Z11"/>
    <mergeCell ref="AA9:AA11"/>
    <mergeCell ref="AB9:AE10"/>
    <mergeCell ref="J10:N10"/>
    <mergeCell ref="O10:S10"/>
    <mergeCell ref="T10:X10"/>
    <mergeCell ref="AA8:AE8"/>
    <mergeCell ref="B9:C11"/>
    <mergeCell ref="D9:D11"/>
    <mergeCell ref="E9:E11"/>
    <mergeCell ref="F9:F11"/>
    <mergeCell ref="G9:G11"/>
    <mergeCell ref="H9:H11"/>
    <mergeCell ref="I9:I11"/>
    <mergeCell ref="J9:X9"/>
    <mergeCell ref="I8:Z8"/>
    <mergeCell ref="B18:C18"/>
    <mergeCell ref="B19:C19"/>
    <mergeCell ref="B20:C20"/>
    <mergeCell ref="B21:C21"/>
    <mergeCell ref="B22:C22"/>
    <mergeCell ref="B23:C23"/>
    <mergeCell ref="B12:C12"/>
    <mergeCell ref="B13:C13"/>
    <mergeCell ref="B14:C14"/>
    <mergeCell ref="B15:C15"/>
    <mergeCell ref="B16:C16"/>
    <mergeCell ref="B17:C17"/>
    <mergeCell ref="B30:C30"/>
    <mergeCell ref="B31:C31"/>
    <mergeCell ref="B32:C32"/>
    <mergeCell ref="B33:C33"/>
    <mergeCell ref="B34:C34"/>
    <mergeCell ref="B35:C35"/>
    <mergeCell ref="B24:C24"/>
    <mergeCell ref="B25:C25"/>
    <mergeCell ref="B26:C26"/>
    <mergeCell ref="B27:C27"/>
    <mergeCell ref="B28:C28"/>
    <mergeCell ref="B29:C29"/>
    <mergeCell ref="B42:C42"/>
    <mergeCell ref="B43:C43"/>
    <mergeCell ref="B44:C44"/>
    <mergeCell ref="B45:C45"/>
    <mergeCell ref="B46:C46"/>
    <mergeCell ref="B47:C47"/>
    <mergeCell ref="B36:C36"/>
    <mergeCell ref="B37:C37"/>
    <mergeCell ref="B38:C38"/>
    <mergeCell ref="B39:C39"/>
    <mergeCell ref="B40:C40"/>
    <mergeCell ref="B41:C41"/>
    <mergeCell ref="B54:C54"/>
    <mergeCell ref="B55:C55"/>
    <mergeCell ref="B56:C56"/>
    <mergeCell ref="B57:C57"/>
    <mergeCell ref="B58:C58"/>
    <mergeCell ref="B59:C59"/>
    <mergeCell ref="B48:C48"/>
    <mergeCell ref="B49:C49"/>
    <mergeCell ref="B50:C50"/>
    <mergeCell ref="B51:C51"/>
    <mergeCell ref="B52:C52"/>
    <mergeCell ref="B53:C53"/>
    <mergeCell ref="B66:C66"/>
    <mergeCell ref="B67:C67"/>
    <mergeCell ref="B68:C68"/>
    <mergeCell ref="B69:C69"/>
    <mergeCell ref="B70:C70"/>
    <mergeCell ref="B71:C71"/>
    <mergeCell ref="B60:C60"/>
    <mergeCell ref="B61:C61"/>
    <mergeCell ref="B62:C62"/>
    <mergeCell ref="B63:C63"/>
    <mergeCell ref="B64:C64"/>
    <mergeCell ref="B65:C65"/>
    <mergeCell ref="B81:C81"/>
    <mergeCell ref="B82:C82"/>
    <mergeCell ref="B83:C83"/>
    <mergeCell ref="B72:C72"/>
    <mergeCell ref="B73:C73"/>
    <mergeCell ref="B74:C74"/>
    <mergeCell ref="B75:C75"/>
    <mergeCell ref="B76:C76"/>
    <mergeCell ref="B77:C77"/>
    <mergeCell ref="B96:C96"/>
    <mergeCell ref="B97:C97"/>
    <mergeCell ref="B98:C98"/>
    <mergeCell ref="B99:C99"/>
    <mergeCell ref="B100:C100"/>
    <mergeCell ref="B101:C101"/>
    <mergeCell ref="B103:C103"/>
    <mergeCell ref="B104:C104"/>
    <mergeCell ref="B6:D6"/>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s>
  <conditionalFormatting sqref="AA105:AB1048576 Z9:Z11 AA1:AB4 Z102:Z112">
    <cfRule type="beginsWith" dxfId="713" priority="1109" operator="beginsWith" text="RIESGO SIGNIFICATIVO">
      <formula>LEFT(Z1,LEN("RIESGO SIGNIFICATIVO"))="RIESGO SIGNIFICATIVO"</formula>
    </cfRule>
    <cfRule type="beginsWith" dxfId="712" priority="1110" operator="beginsWith" text="RIESGO MODERADO">
      <formula>LEFT(Z1,LEN("RIESGO MODERADO"))="RIESGO MODERADO"</formula>
    </cfRule>
    <cfRule type="beginsWith" dxfId="711" priority="1111" operator="beginsWith" text="RIESGO LEVE">
      <formula>LEFT(Z1,LEN("RIESGO LEVE"))="RIESGO LEVE"</formula>
    </cfRule>
  </conditionalFormatting>
  <conditionalFormatting sqref="J5:J6">
    <cfRule type="beginsWith" dxfId="710" priority="545" operator="beginsWith" text="B">
      <formula>LEFT(J5,LEN("B"))="B"</formula>
    </cfRule>
    <cfRule type="beginsWith" dxfId="709" priority="546" operator="beginsWith" text="M">
      <formula>LEFT(J5,LEN("M"))="M"</formula>
    </cfRule>
    <cfRule type="beginsWith" dxfId="708" priority="547" operator="beginsWith" text="A">
      <formula>LEFT(J5,LEN("A"))="A"</formula>
    </cfRule>
    <cfRule type="beginsWith" dxfId="707" priority="548" operator="beginsWith" text="C">
      <formula>LEFT(J5,LEN("C"))="C"</formula>
    </cfRule>
  </conditionalFormatting>
  <conditionalFormatting sqref="AF5:AF6">
    <cfRule type="beginsWith" dxfId="706" priority="541" operator="beginsWith" text="B">
      <formula>LEFT(AF5,LEN("B"))="B"</formula>
    </cfRule>
    <cfRule type="beginsWith" dxfId="705" priority="542" operator="beginsWith" text="M">
      <formula>LEFT(AF5,LEN("M"))="M"</formula>
    </cfRule>
    <cfRule type="beginsWith" dxfId="704" priority="543" operator="beginsWith" text="A">
      <formula>LEFT(AF5,LEN("A"))="A"</formula>
    </cfRule>
    <cfRule type="beginsWith" dxfId="703" priority="544" operator="beginsWith" text="C">
      <formula>LEFT(AF5,LEN("C"))="C"</formula>
    </cfRule>
  </conditionalFormatting>
  <conditionalFormatting sqref="Z7:AA8">
    <cfRule type="beginsWith" dxfId="702" priority="549" operator="beginsWith" text="RIESGO SIGNIFICATIVO">
      <formula>LEFT(Z7,LEN("RIESGO SIGNIFICATIVO"))="RIESGO SIGNIFICATIVO"</formula>
    </cfRule>
    <cfRule type="beginsWith" dxfId="701" priority="550" operator="beginsWith" text="RIESGO MODERADO">
      <formula>LEFT(Z7,LEN("RIESGO MODERADO"))="RIESGO MODERADO"</formula>
    </cfRule>
    <cfRule type="beginsWith" dxfId="700" priority="551" operator="beginsWith" text="RIESGO LEVE">
      <formula>LEFT(Z7,LEN("RIESGO LEVE"))="RIESGO LEVE"</formula>
    </cfRule>
  </conditionalFormatting>
  <conditionalFormatting sqref="Z12">
    <cfRule type="beginsWith" dxfId="699" priority="538" operator="beginsWith" text="RIESGO SIGNIFICATIVO">
      <formula>LEFT(Z12,LEN("RIESGO SIGNIFICATIVO"))="RIESGO SIGNIFICATIVO"</formula>
    </cfRule>
    <cfRule type="beginsWith" dxfId="698" priority="539" operator="beginsWith" text="RIESGO MODERADO">
      <formula>LEFT(Z12,LEN("RIESGO MODERADO"))="RIESGO MODERADO"</formula>
    </cfRule>
    <cfRule type="beginsWith" dxfId="697" priority="540" operator="beginsWith" text="RIESGO LEVE">
      <formula>LEFT(Z12,LEN("RIESGO LEVE"))="RIESGO LEVE"</formula>
    </cfRule>
  </conditionalFormatting>
  <conditionalFormatting sqref="AA12">
    <cfRule type="beginsWith" dxfId="696" priority="535" operator="beginsWith" text="RIESGO SIGNIFICATIVO">
      <formula>LEFT(AA12,LEN("RIESGO SIGNIFICATIVO"))="RIESGO SIGNIFICATIVO"</formula>
    </cfRule>
    <cfRule type="beginsWith" dxfId="695" priority="536" operator="beginsWith" text="RIESGO MODERADO">
      <formula>LEFT(AA12,LEN("RIESGO MODERADO"))="RIESGO MODERADO"</formula>
    </cfRule>
    <cfRule type="beginsWith" dxfId="694" priority="537" operator="beginsWith" text="RIESGO LEVE">
      <formula>LEFT(AA12,LEN("RIESGO LEVE"))="RIESGO LEVE"</formula>
    </cfRule>
  </conditionalFormatting>
  <conditionalFormatting sqref="Z13">
    <cfRule type="beginsWith" dxfId="693" priority="532" operator="beginsWith" text="RIESGO SIGNIFICATIVO">
      <formula>LEFT(Z13,LEN("RIESGO SIGNIFICATIVO"))="RIESGO SIGNIFICATIVO"</formula>
    </cfRule>
    <cfRule type="beginsWith" dxfId="692" priority="533" operator="beginsWith" text="RIESGO MODERADO">
      <formula>LEFT(Z13,LEN("RIESGO MODERADO"))="RIESGO MODERADO"</formula>
    </cfRule>
    <cfRule type="beginsWith" dxfId="691" priority="534" operator="beginsWith" text="RIESGO LEVE">
      <formula>LEFT(Z13,LEN("RIESGO LEVE"))="RIESGO LEVE"</formula>
    </cfRule>
  </conditionalFormatting>
  <conditionalFormatting sqref="AA13">
    <cfRule type="beginsWith" dxfId="690" priority="529" operator="beginsWith" text="RIESGO SIGNIFICATIVO">
      <formula>LEFT(AA13,LEN("RIESGO SIGNIFICATIVO"))="RIESGO SIGNIFICATIVO"</formula>
    </cfRule>
    <cfRule type="beginsWith" dxfId="689" priority="530" operator="beginsWith" text="RIESGO MODERADO">
      <formula>LEFT(AA13,LEN("RIESGO MODERADO"))="RIESGO MODERADO"</formula>
    </cfRule>
    <cfRule type="beginsWith" dxfId="688" priority="531" operator="beginsWith" text="RIESGO LEVE">
      <formula>LEFT(AA13,LEN("RIESGO LEVE"))="RIESGO LEVE"</formula>
    </cfRule>
  </conditionalFormatting>
  <conditionalFormatting sqref="Z14">
    <cfRule type="beginsWith" dxfId="687" priority="526" operator="beginsWith" text="RIESGO SIGNIFICATIVO">
      <formula>LEFT(Z14,LEN("RIESGO SIGNIFICATIVO"))="RIESGO SIGNIFICATIVO"</formula>
    </cfRule>
    <cfRule type="beginsWith" dxfId="686" priority="527" operator="beginsWith" text="RIESGO MODERADO">
      <formula>LEFT(Z14,LEN("RIESGO MODERADO"))="RIESGO MODERADO"</formula>
    </cfRule>
    <cfRule type="beginsWith" dxfId="685" priority="528" operator="beginsWith" text="RIESGO LEVE">
      <formula>LEFT(Z14,LEN("RIESGO LEVE"))="RIESGO LEVE"</formula>
    </cfRule>
  </conditionalFormatting>
  <conditionalFormatting sqref="AA14">
    <cfRule type="beginsWith" dxfId="684" priority="523" operator="beginsWith" text="RIESGO SIGNIFICATIVO">
      <formula>LEFT(AA14,LEN("RIESGO SIGNIFICATIVO"))="RIESGO SIGNIFICATIVO"</formula>
    </cfRule>
    <cfRule type="beginsWith" dxfId="683" priority="524" operator="beginsWith" text="RIESGO MODERADO">
      <formula>LEFT(AA14,LEN("RIESGO MODERADO"))="RIESGO MODERADO"</formula>
    </cfRule>
    <cfRule type="beginsWith" dxfId="682" priority="525" operator="beginsWith" text="RIESGO LEVE">
      <formula>LEFT(AA14,LEN("RIESGO LEVE"))="RIESGO LEVE"</formula>
    </cfRule>
  </conditionalFormatting>
  <conditionalFormatting sqref="Z15">
    <cfRule type="beginsWith" dxfId="681" priority="520" operator="beginsWith" text="RIESGO SIGNIFICATIVO">
      <formula>LEFT(Z15,LEN("RIESGO SIGNIFICATIVO"))="RIESGO SIGNIFICATIVO"</formula>
    </cfRule>
    <cfRule type="beginsWith" dxfId="680" priority="521" operator="beginsWith" text="RIESGO MODERADO">
      <formula>LEFT(Z15,LEN("RIESGO MODERADO"))="RIESGO MODERADO"</formula>
    </cfRule>
    <cfRule type="beginsWith" dxfId="679" priority="522" operator="beginsWith" text="RIESGO LEVE">
      <formula>LEFT(Z15,LEN("RIESGO LEVE"))="RIESGO LEVE"</formula>
    </cfRule>
  </conditionalFormatting>
  <conditionalFormatting sqref="AA15">
    <cfRule type="beginsWith" dxfId="678" priority="517" operator="beginsWith" text="RIESGO SIGNIFICATIVO">
      <formula>LEFT(AA15,LEN("RIESGO SIGNIFICATIVO"))="RIESGO SIGNIFICATIVO"</formula>
    </cfRule>
    <cfRule type="beginsWith" dxfId="677" priority="518" operator="beginsWith" text="RIESGO MODERADO">
      <formula>LEFT(AA15,LEN("RIESGO MODERADO"))="RIESGO MODERADO"</formula>
    </cfRule>
    <cfRule type="beginsWith" dxfId="676" priority="519" operator="beginsWith" text="RIESGO LEVE">
      <formula>LEFT(AA15,LEN("RIESGO LEVE"))="RIESGO LEVE"</formula>
    </cfRule>
  </conditionalFormatting>
  <conditionalFormatting sqref="Z16">
    <cfRule type="beginsWith" dxfId="675" priority="514" operator="beginsWith" text="RIESGO SIGNIFICATIVO">
      <formula>LEFT(Z16,LEN("RIESGO SIGNIFICATIVO"))="RIESGO SIGNIFICATIVO"</formula>
    </cfRule>
    <cfRule type="beginsWith" dxfId="674" priority="515" operator="beginsWith" text="RIESGO MODERADO">
      <formula>LEFT(Z16,LEN("RIESGO MODERADO"))="RIESGO MODERADO"</formula>
    </cfRule>
    <cfRule type="beginsWith" dxfId="673" priority="516" operator="beginsWith" text="RIESGO LEVE">
      <formula>LEFT(Z16,LEN("RIESGO LEVE"))="RIESGO LEVE"</formula>
    </cfRule>
  </conditionalFormatting>
  <conditionalFormatting sqref="AA16">
    <cfRule type="beginsWith" dxfId="672" priority="511" operator="beginsWith" text="RIESGO SIGNIFICATIVO">
      <formula>LEFT(AA16,LEN("RIESGO SIGNIFICATIVO"))="RIESGO SIGNIFICATIVO"</formula>
    </cfRule>
    <cfRule type="beginsWith" dxfId="671" priority="512" operator="beginsWith" text="RIESGO MODERADO">
      <formula>LEFT(AA16,LEN("RIESGO MODERADO"))="RIESGO MODERADO"</formula>
    </cfRule>
    <cfRule type="beginsWith" dxfId="670" priority="513" operator="beginsWith" text="RIESGO LEVE">
      <formula>LEFT(AA16,LEN("RIESGO LEVE"))="RIESGO LEVE"</formula>
    </cfRule>
  </conditionalFormatting>
  <conditionalFormatting sqref="Z17">
    <cfRule type="beginsWith" dxfId="669" priority="508" operator="beginsWith" text="RIESGO SIGNIFICATIVO">
      <formula>LEFT(Z17,LEN("RIESGO SIGNIFICATIVO"))="RIESGO SIGNIFICATIVO"</formula>
    </cfRule>
    <cfRule type="beginsWith" dxfId="668" priority="509" operator="beginsWith" text="RIESGO MODERADO">
      <formula>LEFT(Z17,LEN("RIESGO MODERADO"))="RIESGO MODERADO"</formula>
    </cfRule>
    <cfRule type="beginsWith" dxfId="667" priority="510" operator="beginsWith" text="RIESGO LEVE">
      <formula>LEFT(Z17,LEN("RIESGO LEVE"))="RIESGO LEVE"</formula>
    </cfRule>
  </conditionalFormatting>
  <conditionalFormatting sqref="AA17">
    <cfRule type="beginsWith" dxfId="666" priority="505" operator="beginsWith" text="RIESGO SIGNIFICATIVO">
      <formula>LEFT(AA17,LEN("RIESGO SIGNIFICATIVO"))="RIESGO SIGNIFICATIVO"</formula>
    </cfRule>
    <cfRule type="beginsWith" dxfId="665" priority="506" operator="beginsWith" text="RIESGO MODERADO">
      <formula>LEFT(AA17,LEN("RIESGO MODERADO"))="RIESGO MODERADO"</formula>
    </cfRule>
    <cfRule type="beginsWith" dxfId="664" priority="507" operator="beginsWith" text="RIESGO LEVE">
      <formula>LEFT(AA17,LEN("RIESGO LEVE"))="RIESGO LEVE"</formula>
    </cfRule>
  </conditionalFormatting>
  <conditionalFormatting sqref="Z18">
    <cfRule type="beginsWith" dxfId="663" priority="502" operator="beginsWith" text="RIESGO SIGNIFICATIVO">
      <formula>LEFT(Z18,LEN("RIESGO SIGNIFICATIVO"))="RIESGO SIGNIFICATIVO"</formula>
    </cfRule>
    <cfRule type="beginsWith" dxfId="662" priority="503" operator="beginsWith" text="RIESGO MODERADO">
      <formula>LEFT(Z18,LEN("RIESGO MODERADO"))="RIESGO MODERADO"</formula>
    </cfRule>
    <cfRule type="beginsWith" dxfId="661" priority="504" operator="beginsWith" text="RIESGO LEVE">
      <formula>LEFT(Z18,LEN("RIESGO LEVE"))="RIESGO LEVE"</formula>
    </cfRule>
  </conditionalFormatting>
  <conditionalFormatting sqref="AA18">
    <cfRule type="beginsWith" dxfId="660" priority="499" operator="beginsWith" text="RIESGO SIGNIFICATIVO">
      <formula>LEFT(AA18,LEN("RIESGO SIGNIFICATIVO"))="RIESGO SIGNIFICATIVO"</formula>
    </cfRule>
    <cfRule type="beginsWith" dxfId="659" priority="500" operator="beginsWith" text="RIESGO MODERADO">
      <formula>LEFT(AA18,LEN("RIESGO MODERADO"))="RIESGO MODERADO"</formula>
    </cfRule>
    <cfRule type="beginsWith" dxfId="658" priority="501" operator="beginsWith" text="RIESGO LEVE">
      <formula>LEFT(AA18,LEN("RIESGO LEVE"))="RIESGO LEVE"</formula>
    </cfRule>
  </conditionalFormatting>
  <conditionalFormatting sqref="Z19">
    <cfRule type="beginsWith" dxfId="657" priority="496" operator="beginsWith" text="RIESGO SIGNIFICATIVO">
      <formula>LEFT(Z19,LEN("RIESGO SIGNIFICATIVO"))="RIESGO SIGNIFICATIVO"</formula>
    </cfRule>
    <cfRule type="beginsWith" dxfId="656" priority="497" operator="beginsWith" text="RIESGO MODERADO">
      <formula>LEFT(Z19,LEN("RIESGO MODERADO"))="RIESGO MODERADO"</formula>
    </cfRule>
    <cfRule type="beginsWith" dxfId="655" priority="498" operator="beginsWith" text="RIESGO LEVE">
      <formula>LEFT(Z19,LEN("RIESGO LEVE"))="RIESGO LEVE"</formula>
    </cfRule>
  </conditionalFormatting>
  <conditionalFormatting sqref="AA19">
    <cfRule type="beginsWith" dxfId="654" priority="493" operator="beginsWith" text="RIESGO SIGNIFICATIVO">
      <formula>LEFT(AA19,LEN("RIESGO SIGNIFICATIVO"))="RIESGO SIGNIFICATIVO"</formula>
    </cfRule>
    <cfRule type="beginsWith" dxfId="653" priority="494" operator="beginsWith" text="RIESGO MODERADO">
      <formula>LEFT(AA19,LEN("RIESGO MODERADO"))="RIESGO MODERADO"</formula>
    </cfRule>
    <cfRule type="beginsWith" dxfId="652" priority="495" operator="beginsWith" text="RIESGO LEVE">
      <formula>LEFT(AA19,LEN("RIESGO LEVE"))="RIESGO LEVE"</formula>
    </cfRule>
  </conditionalFormatting>
  <conditionalFormatting sqref="Z20">
    <cfRule type="beginsWith" dxfId="651" priority="490" operator="beginsWith" text="RIESGO SIGNIFICATIVO">
      <formula>LEFT(Z20,LEN("RIESGO SIGNIFICATIVO"))="RIESGO SIGNIFICATIVO"</formula>
    </cfRule>
    <cfRule type="beginsWith" dxfId="650" priority="491" operator="beginsWith" text="RIESGO MODERADO">
      <formula>LEFT(Z20,LEN("RIESGO MODERADO"))="RIESGO MODERADO"</formula>
    </cfRule>
    <cfRule type="beginsWith" dxfId="649" priority="492" operator="beginsWith" text="RIESGO LEVE">
      <formula>LEFT(Z20,LEN("RIESGO LEVE"))="RIESGO LEVE"</formula>
    </cfRule>
  </conditionalFormatting>
  <conditionalFormatting sqref="AA20">
    <cfRule type="beginsWith" dxfId="648" priority="487" operator="beginsWith" text="RIESGO SIGNIFICATIVO">
      <formula>LEFT(AA20,LEN("RIESGO SIGNIFICATIVO"))="RIESGO SIGNIFICATIVO"</formula>
    </cfRule>
    <cfRule type="beginsWith" dxfId="647" priority="488" operator="beginsWith" text="RIESGO MODERADO">
      <formula>LEFT(AA20,LEN("RIESGO MODERADO"))="RIESGO MODERADO"</formula>
    </cfRule>
    <cfRule type="beginsWith" dxfId="646" priority="489" operator="beginsWith" text="RIESGO LEVE">
      <formula>LEFT(AA20,LEN("RIESGO LEVE"))="RIESGO LEVE"</formula>
    </cfRule>
  </conditionalFormatting>
  <conditionalFormatting sqref="Z21">
    <cfRule type="beginsWith" dxfId="645" priority="484" operator="beginsWith" text="RIESGO SIGNIFICATIVO">
      <formula>LEFT(Z21,LEN("RIESGO SIGNIFICATIVO"))="RIESGO SIGNIFICATIVO"</formula>
    </cfRule>
    <cfRule type="beginsWith" dxfId="644" priority="485" operator="beginsWith" text="RIESGO MODERADO">
      <formula>LEFT(Z21,LEN("RIESGO MODERADO"))="RIESGO MODERADO"</formula>
    </cfRule>
    <cfRule type="beginsWith" dxfId="643" priority="486" operator="beginsWith" text="RIESGO LEVE">
      <formula>LEFT(Z21,LEN("RIESGO LEVE"))="RIESGO LEVE"</formula>
    </cfRule>
  </conditionalFormatting>
  <conditionalFormatting sqref="AA21">
    <cfRule type="beginsWith" dxfId="642" priority="481" operator="beginsWith" text="RIESGO SIGNIFICATIVO">
      <formula>LEFT(AA21,LEN("RIESGO SIGNIFICATIVO"))="RIESGO SIGNIFICATIVO"</formula>
    </cfRule>
    <cfRule type="beginsWith" dxfId="641" priority="482" operator="beginsWith" text="RIESGO MODERADO">
      <formula>LEFT(AA21,LEN("RIESGO MODERADO"))="RIESGO MODERADO"</formula>
    </cfRule>
    <cfRule type="beginsWith" dxfId="640" priority="483" operator="beginsWith" text="RIESGO LEVE">
      <formula>LEFT(AA21,LEN("RIESGO LEVE"))="RIESGO LEVE"</formula>
    </cfRule>
  </conditionalFormatting>
  <conditionalFormatting sqref="Z22">
    <cfRule type="beginsWith" dxfId="639" priority="478" operator="beginsWith" text="RIESGO SIGNIFICATIVO">
      <formula>LEFT(Z22,LEN("RIESGO SIGNIFICATIVO"))="RIESGO SIGNIFICATIVO"</formula>
    </cfRule>
    <cfRule type="beginsWith" dxfId="638" priority="479" operator="beginsWith" text="RIESGO MODERADO">
      <formula>LEFT(Z22,LEN("RIESGO MODERADO"))="RIESGO MODERADO"</formula>
    </cfRule>
    <cfRule type="beginsWith" dxfId="637" priority="480" operator="beginsWith" text="RIESGO LEVE">
      <formula>LEFT(Z22,LEN("RIESGO LEVE"))="RIESGO LEVE"</formula>
    </cfRule>
  </conditionalFormatting>
  <conditionalFormatting sqref="AA22">
    <cfRule type="beginsWith" dxfId="636" priority="475" operator="beginsWith" text="RIESGO SIGNIFICATIVO">
      <formula>LEFT(AA22,LEN("RIESGO SIGNIFICATIVO"))="RIESGO SIGNIFICATIVO"</formula>
    </cfRule>
    <cfRule type="beginsWith" dxfId="635" priority="476" operator="beginsWith" text="RIESGO MODERADO">
      <formula>LEFT(AA22,LEN("RIESGO MODERADO"))="RIESGO MODERADO"</formula>
    </cfRule>
    <cfRule type="beginsWith" dxfId="634" priority="477" operator="beginsWith" text="RIESGO LEVE">
      <formula>LEFT(AA22,LEN("RIESGO LEVE"))="RIESGO LEVE"</formula>
    </cfRule>
  </conditionalFormatting>
  <conditionalFormatting sqref="Z23">
    <cfRule type="beginsWith" dxfId="633" priority="472" operator="beginsWith" text="RIESGO SIGNIFICATIVO">
      <formula>LEFT(Z23,LEN("RIESGO SIGNIFICATIVO"))="RIESGO SIGNIFICATIVO"</formula>
    </cfRule>
    <cfRule type="beginsWith" dxfId="632" priority="473" operator="beginsWith" text="RIESGO MODERADO">
      <formula>LEFT(Z23,LEN("RIESGO MODERADO"))="RIESGO MODERADO"</formula>
    </cfRule>
    <cfRule type="beginsWith" dxfId="631" priority="474" operator="beginsWith" text="RIESGO LEVE">
      <formula>LEFT(Z23,LEN("RIESGO LEVE"))="RIESGO LEVE"</formula>
    </cfRule>
  </conditionalFormatting>
  <conditionalFormatting sqref="AA23">
    <cfRule type="beginsWith" dxfId="630" priority="469" operator="beginsWith" text="RIESGO SIGNIFICATIVO">
      <formula>LEFT(AA23,LEN("RIESGO SIGNIFICATIVO"))="RIESGO SIGNIFICATIVO"</formula>
    </cfRule>
    <cfRule type="beginsWith" dxfId="629" priority="470" operator="beginsWith" text="RIESGO MODERADO">
      <formula>LEFT(AA23,LEN("RIESGO MODERADO"))="RIESGO MODERADO"</formula>
    </cfRule>
    <cfRule type="beginsWith" dxfId="628" priority="471" operator="beginsWith" text="RIESGO LEVE">
      <formula>LEFT(AA23,LEN("RIESGO LEVE"))="RIESGO LEVE"</formula>
    </cfRule>
  </conditionalFormatting>
  <conditionalFormatting sqref="Z24">
    <cfRule type="beginsWith" dxfId="627" priority="466" operator="beginsWith" text="RIESGO SIGNIFICATIVO">
      <formula>LEFT(Z24,LEN("RIESGO SIGNIFICATIVO"))="RIESGO SIGNIFICATIVO"</formula>
    </cfRule>
    <cfRule type="beginsWith" dxfId="626" priority="467" operator="beginsWith" text="RIESGO MODERADO">
      <formula>LEFT(Z24,LEN("RIESGO MODERADO"))="RIESGO MODERADO"</formula>
    </cfRule>
    <cfRule type="beginsWith" dxfId="625" priority="468" operator="beginsWith" text="RIESGO LEVE">
      <formula>LEFT(Z24,LEN("RIESGO LEVE"))="RIESGO LEVE"</formula>
    </cfRule>
  </conditionalFormatting>
  <conditionalFormatting sqref="AA24">
    <cfRule type="beginsWith" dxfId="624" priority="463" operator="beginsWith" text="RIESGO SIGNIFICATIVO">
      <formula>LEFT(AA24,LEN("RIESGO SIGNIFICATIVO"))="RIESGO SIGNIFICATIVO"</formula>
    </cfRule>
    <cfRule type="beginsWith" dxfId="623" priority="464" operator="beginsWith" text="RIESGO MODERADO">
      <formula>LEFT(AA24,LEN("RIESGO MODERADO"))="RIESGO MODERADO"</formula>
    </cfRule>
    <cfRule type="beginsWith" dxfId="622" priority="465" operator="beginsWith" text="RIESGO LEVE">
      <formula>LEFT(AA24,LEN("RIESGO LEVE"))="RIESGO LEVE"</formula>
    </cfRule>
  </conditionalFormatting>
  <conditionalFormatting sqref="Z25">
    <cfRule type="beginsWith" dxfId="621" priority="460" operator="beginsWith" text="RIESGO SIGNIFICATIVO">
      <formula>LEFT(Z25,LEN("RIESGO SIGNIFICATIVO"))="RIESGO SIGNIFICATIVO"</formula>
    </cfRule>
    <cfRule type="beginsWith" dxfId="620" priority="461" operator="beginsWith" text="RIESGO MODERADO">
      <formula>LEFT(Z25,LEN("RIESGO MODERADO"))="RIESGO MODERADO"</formula>
    </cfRule>
    <cfRule type="beginsWith" dxfId="619" priority="462" operator="beginsWith" text="RIESGO LEVE">
      <formula>LEFT(Z25,LEN("RIESGO LEVE"))="RIESGO LEVE"</formula>
    </cfRule>
  </conditionalFormatting>
  <conditionalFormatting sqref="AA25">
    <cfRule type="beginsWith" dxfId="618" priority="457" operator="beginsWith" text="RIESGO SIGNIFICATIVO">
      <formula>LEFT(AA25,LEN("RIESGO SIGNIFICATIVO"))="RIESGO SIGNIFICATIVO"</formula>
    </cfRule>
    <cfRule type="beginsWith" dxfId="617" priority="458" operator="beginsWith" text="RIESGO MODERADO">
      <formula>LEFT(AA25,LEN("RIESGO MODERADO"))="RIESGO MODERADO"</formula>
    </cfRule>
    <cfRule type="beginsWith" dxfId="616" priority="459" operator="beginsWith" text="RIESGO LEVE">
      <formula>LEFT(AA25,LEN("RIESGO LEVE"))="RIESGO LEVE"</formula>
    </cfRule>
  </conditionalFormatting>
  <conditionalFormatting sqref="Z26">
    <cfRule type="beginsWith" dxfId="615" priority="454" operator="beginsWith" text="RIESGO SIGNIFICATIVO">
      <formula>LEFT(Z26,LEN("RIESGO SIGNIFICATIVO"))="RIESGO SIGNIFICATIVO"</formula>
    </cfRule>
    <cfRule type="beginsWith" dxfId="614" priority="455" operator="beginsWith" text="RIESGO MODERADO">
      <formula>LEFT(Z26,LEN("RIESGO MODERADO"))="RIESGO MODERADO"</formula>
    </cfRule>
    <cfRule type="beginsWith" dxfId="613" priority="456" operator="beginsWith" text="RIESGO LEVE">
      <formula>LEFT(Z26,LEN("RIESGO LEVE"))="RIESGO LEVE"</formula>
    </cfRule>
  </conditionalFormatting>
  <conditionalFormatting sqref="AA26">
    <cfRule type="beginsWith" dxfId="612" priority="451" operator="beginsWith" text="RIESGO SIGNIFICATIVO">
      <formula>LEFT(AA26,LEN("RIESGO SIGNIFICATIVO"))="RIESGO SIGNIFICATIVO"</formula>
    </cfRule>
    <cfRule type="beginsWith" dxfId="611" priority="452" operator="beginsWith" text="RIESGO MODERADO">
      <formula>LEFT(AA26,LEN("RIESGO MODERADO"))="RIESGO MODERADO"</formula>
    </cfRule>
    <cfRule type="beginsWith" dxfId="610" priority="453" operator="beginsWith" text="RIESGO LEVE">
      <formula>LEFT(AA26,LEN("RIESGO LEVE"))="RIESGO LEVE"</formula>
    </cfRule>
  </conditionalFormatting>
  <conditionalFormatting sqref="Z27">
    <cfRule type="beginsWith" dxfId="609" priority="448" operator="beginsWith" text="RIESGO SIGNIFICATIVO">
      <formula>LEFT(Z27,LEN("RIESGO SIGNIFICATIVO"))="RIESGO SIGNIFICATIVO"</formula>
    </cfRule>
    <cfRule type="beginsWith" dxfId="608" priority="449" operator="beginsWith" text="RIESGO MODERADO">
      <formula>LEFT(Z27,LEN("RIESGO MODERADO"))="RIESGO MODERADO"</formula>
    </cfRule>
    <cfRule type="beginsWith" dxfId="607" priority="450" operator="beginsWith" text="RIESGO LEVE">
      <formula>LEFT(Z27,LEN("RIESGO LEVE"))="RIESGO LEVE"</formula>
    </cfRule>
  </conditionalFormatting>
  <conditionalFormatting sqref="AA27">
    <cfRule type="beginsWith" dxfId="606" priority="445" operator="beginsWith" text="RIESGO SIGNIFICATIVO">
      <formula>LEFT(AA27,LEN("RIESGO SIGNIFICATIVO"))="RIESGO SIGNIFICATIVO"</formula>
    </cfRule>
    <cfRule type="beginsWith" dxfId="605" priority="446" operator="beginsWith" text="RIESGO MODERADO">
      <formula>LEFT(AA27,LEN("RIESGO MODERADO"))="RIESGO MODERADO"</formula>
    </cfRule>
    <cfRule type="beginsWith" dxfId="604" priority="447" operator="beginsWith" text="RIESGO LEVE">
      <formula>LEFT(AA27,LEN("RIESGO LEVE"))="RIESGO LEVE"</formula>
    </cfRule>
  </conditionalFormatting>
  <conditionalFormatting sqref="Z28">
    <cfRule type="beginsWith" dxfId="603" priority="442" operator="beginsWith" text="RIESGO SIGNIFICATIVO">
      <formula>LEFT(Z28,LEN("RIESGO SIGNIFICATIVO"))="RIESGO SIGNIFICATIVO"</formula>
    </cfRule>
    <cfRule type="beginsWith" dxfId="602" priority="443" operator="beginsWith" text="RIESGO MODERADO">
      <formula>LEFT(Z28,LEN("RIESGO MODERADO"))="RIESGO MODERADO"</formula>
    </cfRule>
    <cfRule type="beginsWith" dxfId="601" priority="444" operator="beginsWith" text="RIESGO LEVE">
      <formula>LEFT(Z28,LEN("RIESGO LEVE"))="RIESGO LEVE"</formula>
    </cfRule>
  </conditionalFormatting>
  <conditionalFormatting sqref="AA28">
    <cfRule type="beginsWith" dxfId="600" priority="439" operator="beginsWith" text="RIESGO SIGNIFICATIVO">
      <formula>LEFT(AA28,LEN("RIESGO SIGNIFICATIVO"))="RIESGO SIGNIFICATIVO"</formula>
    </cfRule>
    <cfRule type="beginsWith" dxfId="599" priority="440" operator="beginsWith" text="RIESGO MODERADO">
      <formula>LEFT(AA28,LEN("RIESGO MODERADO"))="RIESGO MODERADO"</formula>
    </cfRule>
    <cfRule type="beginsWith" dxfId="598" priority="441" operator="beginsWith" text="RIESGO LEVE">
      <formula>LEFT(AA28,LEN("RIESGO LEVE"))="RIESGO LEVE"</formula>
    </cfRule>
  </conditionalFormatting>
  <conditionalFormatting sqref="Z29">
    <cfRule type="beginsWith" dxfId="597" priority="436" operator="beginsWith" text="RIESGO SIGNIFICATIVO">
      <formula>LEFT(Z29,LEN("RIESGO SIGNIFICATIVO"))="RIESGO SIGNIFICATIVO"</formula>
    </cfRule>
    <cfRule type="beginsWith" dxfId="596" priority="437" operator="beginsWith" text="RIESGO MODERADO">
      <formula>LEFT(Z29,LEN("RIESGO MODERADO"))="RIESGO MODERADO"</formula>
    </cfRule>
    <cfRule type="beginsWith" dxfId="595" priority="438" operator="beginsWith" text="RIESGO LEVE">
      <formula>LEFT(Z29,LEN("RIESGO LEVE"))="RIESGO LEVE"</formula>
    </cfRule>
  </conditionalFormatting>
  <conditionalFormatting sqref="AA29">
    <cfRule type="beginsWith" dxfId="594" priority="433" operator="beginsWith" text="RIESGO SIGNIFICATIVO">
      <formula>LEFT(AA29,LEN("RIESGO SIGNIFICATIVO"))="RIESGO SIGNIFICATIVO"</formula>
    </cfRule>
    <cfRule type="beginsWith" dxfId="593" priority="434" operator="beginsWith" text="RIESGO MODERADO">
      <formula>LEFT(AA29,LEN("RIESGO MODERADO"))="RIESGO MODERADO"</formula>
    </cfRule>
    <cfRule type="beginsWith" dxfId="592" priority="435" operator="beginsWith" text="RIESGO LEVE">
      <formula>LEFT(AA29,LEN("RIESGO LEVE"))="RIESGO LEVE"</formula>
    </cfRule>
  </conditionalFormatting>
  <conditionalFormatting sqref="Z30">
    <cfRule type="beginsWith" dxfId="591" priority="430" operator="beginsWith" text="RIESGO SIGNIFICATIVO">
      <formula>LEFT(Z30,LEN("RIESGO SIGNIFICATIVO"))="RIESGO SIGNIFICATIVO"</formula>
    </cfRule>
    <cfRule type="beginsWith" dxfId="590" priority="431" operator="beginsWith" text="RIESGO MODERADO">
      <formula>LEFT(Z30,LEN("RIESGO MODERADO"))="RIESGO MODERADO"</formula>
    </cfRule>
    <cfRule type="beginsWith" dxfId="589" priority="432" operator="beginsWith" text="RIESGO LEVE">
      <formula>LEFT(Z30,LEN("RIESGO LEVE"))="RIESGO LEVE"</formula>
    </cfRule>
  </conditionalFormatting>
  <conditionalFormatting sqref="AA30">
    <cfRule type="beginsWith" dxfId="588" priority="427" operator="beginsWith" text="RIESGO SIGNIFICATIVO">
      <formula>LEFT(AA30,LEN("RIESGO SIGNIFICATIVO"))="RIESGO SIGNIFICATIVO"</formula>
    </cfRule>
    <cfRule type="beginsWith" dxfId="587" priority="428" operator="beginsWith" text="RIESGO MODERADO">
      <formula>LEFT(AA30,LEN("RIESGO MODERADO"))="RIESGO MODERADO"</formula>
    </cfRule>
    <cfRule type="beginsWith" dxfId="586" priority="429" operator="beginsWith" text="RIESGO LEVE">
      <formula>LEFT(AA30,LEN("RIESGO LEVE"))="RIESGO LEVE"</formula>
    </cfRule>
  </conditionalFormatting>
  <conditionalFormatting sqref="Z31">
    <cfRule type="beginsWith" dxfId="585" priority="424" operator="beginsWith" text="RIESGO SIGNIFICATIVO">
      <formula>LEFT(Z31,LEN("RIESGO SIGNIFICATIVO"))="RIESGO SIGNIFICATIVO"</formula>
    </cfRule>
    <cfRule type="beginsWith" dxfId="584" priority="425" operator="beginsWith" text="RIESGO MODERADO">
      <formula>LEFT(Z31,LEN("RIESGO MODERADO"))="RIESGO MODERADO"</formula>
    </cfRule>
    <cfRule type="beginsWith" dxfId="583" priority="426" operator="beginsWith" text="RIESGO LEVE">
      <formula>LEFT(Z31,LEN("RIESGO LEVE"))="RIESGO LEVE"</formula>
    </cfRule>
  </conditionalFormatting>
  <conditionalFormatting sqref="AA31">
    <cfRule type="beginsWith" dxfId="582" priority="421" operator="beginsWith" text="RIESGO SIGNIFICATIVO">
      <formula>LEFT(AA31,LEN("RIESGO SIGNIFICATIVO"))="RIESGO SIGNIFICATIVO"</formula>
    </cfRule>
    <cfRule type="beginsWith" dxfId="581" priority="422" operator="beginsWith" text="RIESGO MODERADO">
      <formula>LEFT(AA31,LEN("RIESGO MODERADO"))="RIESGO MODERADO"</formula>
    </cfRule>
    <cfRule type="beginsWith" dxfId="580" priority="423" operator="beginsWith" text="RIESGO LEVE">
      <formula>LEFT(AA31,LEN("RIESGO LEVE"))="RIESGO LEVE"</formula>
    </cfRule>
  </conditionalFormatting>
  <conditionalFormatting sqref="Z32">
    <cfRule type="beginsWith" dxfId="579" priority="418" operator="beginsWith" text="RIESGO SIGNIFICATIVO">
      <formula>LEFT(Z32,LEN("RIESGO SIGNIFICATIVO"))="RIESGO SIGNIFICATIVO"</formula>
    </cfRule>
    <cfRule type="beginsWith" dxfId="578" priority="419" operator="beginsWith" text="RIESGO MODERADO">
      <formula>LEFT(Z32,LEN("RIESGO MODERADO"))="RIESGO MODERADO"</formula>
    </cfRule>
    <cfRule type="beginsWith" dxfId="577" priority="420" operator="beginsWith" text="RIESGO LEVE">
      <formula>LEFT(Z32,LEN("RIESGO LEVE"))="RIESGO LEVE"</formula>
    </cfRule>
  </conditionalFormatting>
  <conditionalFormatting sqref="AA32">
    <cfRule type="beginsWith" dxfId="576" priority="415" operator="beginsWith" text="RIESGO SIGNIFICATIVO">
      <formula>LEFT(AA32,LEN("RIESGO SIGNIFICATIVO"))="RIESGO SIGNIFICATIVO"</formula>
    </cfRule>
    <cfRule type="beginsWith" dxfId="575" priority="416" operator="beginsWith" text="RIESGO MODERADO">
      <formula>LEFT(AA32,LEN("RIESGO MODERADO"))="RIESGO MODERADO"</formula>
    </cfRule>
    <cfRule type="beginsWith" dxfId="574" priority="417" operator="beginsWith" text="RIESGO LEVE">
      <formula>LEFT(AA32,LEN("RIESGO LEVE"))="RIESGO LEVE"</formula>
    </cfRule>
  </conditionalFormatting>
  <conditionalFormatting sqref="Z33">
    <cfRule type="beginsWith" dxfId="573" priority="412" operator="beginsWith" text="RIESGO SIGNIFICATIVO">
      <formula>LEFT(Z33,LEN("RIESGO SIGNIFICATIVO"))="RIESGO SIGNIFICATIVO"</formula>
    </cfRule>
    <cfRule type="beginsWith" dxfId="572" priority="413" operator="beginsWith" text="RIESGO MODERADO">
      <formula>LEFT(Z33,LEN("RIESGO MODERADO"))="RIESGO MODERADO"</formula>
    </cfRule>
    <cfRule type="beginsWith" dxfId="571" priority="414" operator="beginsWith" text="RIESGO LEVE">
      <formula>LEFT(Z33,LEN("RIESGO LEVE"))="RIESGO LEVE"</formula>
    </cfRule>
  </conditionalFormatting>
  <conditionalFormatting sqref="AA33">
    <cfRule type="beginsWith" dxfId="570" priority="409" operator="beginsWith" text="RIESGO SIGNIFICATIVO">
      <formula>LEFT(AA33,LEN("RIESGO SIGNIFICATIVO"))="RIESGO SIGNIFICATIVO"</formula>
    </cfRule>
    <cfRule type="beginsWith" dxfId="569" priority="410" operator="beginsWith" text="RIESGO MODERADO">
      <formula>LEFT(AA33,LEN("RIESGO MODERADO"))="RIESGO MODERADO"</formula>
    </cfRule>
    <cfRule type="beginsWith" dxfId="568" priority="411" operator="beginsWith" text="RIESGO LEVE">
      <formula>LEFT(AA33,LEN("RIESGO LEVE"))="RIESGO LEVE"</formula>
    </cfRule>
  </conditionalFormatting>
  <conditionalFormatting sqref="Z34">
    <cfRule type="beginsWith" dxfId="567" priority="406" operator="beginsWith" text="RIESGO SIGNIFICATIVO">
      <formula>LEFT(Z34,LEN("RIESGO SIGNIFICATIVO"))="RIESGO SIGNIFICATIVO"</formula>
    </cfRule>
    <cfRule type="beginsWith" dxfId="566" priority="407" operator="beginsWith" text="RIESGO MODERADO">
      <formula>LEFT(Z34,LEN("RIESGO MODERADO"))="RIESGO MODERADO"</formula>
    </cfRule>
    <cfRule type="beginsWith" dxfId="565" priority="408" operator="beginsWith" text="RIESGO LEVE">
      <formula>LEFT(Z34,LEN("RIESGO LEVE"))="RIESGO LEVE"</formula>
    </cfRule>
  </conditionalFormatting>
  <conditionalFormatting sqref="AA34">
    <cfRule type="beginsWith" dxfId="564" priority="403" operator="beginsWith" text="RIESGO SIGNIFICATIVO">
      <formula>LEFT(AA34,LEN("RIESGO SIGNIFICATIVO"))="RIESGO SIGNIFICATIVO"</formula>
    </cfRule>
    <cfRule type="beginsWith" dxfId="563" priority="404" operator="beginsWith" text="RIESGO MODERADO">
      <formula>LEFT(AA34,LEN("RIESGO MODERADO"))="RIESGO MODERADO"</formula>
    </cfRule>
    <cfRule type="beginsWith" dxfId="562" priority="405" operator="beginsWith" text="RIESGO LEVE">
      <formula>LEFT(AA34,LEN("RIESGO LEVE"))="RIESGO LEVE"</formula>
    </cfRule>
  </conditionalFormatting>
  <conditionalFormatting sqref="Z35">
    <cfRule type="beginsWith" dxfId="561" priority="400" operator="beginsWith" text="RIESGO SIGNIFICATIVO">
      <formula>LEFT(Z35,LEN("RIESGO SIGNIFICATIVO"))="RIESGO SIGNIFICATIVO"</formula>
    </cfRule>
    <cfRule type="beginsWith" dxfId="560" priority="401" operator="beginsWith" text="RIESGO MODERADO">
      <formula>LEFT(Z35,LEN("RIESGO MODERADO"))="RIESGO MODERADO"</formula>
    </cfRule>
    <cfRule type="beginsWith" dxfId="559" priority="402" operator="beginsWith" text="RIESGO LEVE">
      <formula>LEFT(Z35,LEN("RIESGO LEVE"))="RIESGO LEVE"</formula>
    </cfRule>
  </conditionalFormatting>
  <conditionalFormatting sqref="AA35">
    <cfRule type="beginsWith" dxfId="558" priority="397" operator="beginsWith" text="RIESGO SIGNIFICATIVO">
      <formula>LEFT(AA35,LEN("RIESGO SIGNIFICATIVO"))="RIESGO SIGNIFICATIVO"</formula>
    </cfRule>
    <cfRule type="beginsWith" dxfId="557" priority="398" operator="beginsWith" text="RIESGO MODERADO">
      <formula>LEFT(AA35,LEN("RIESGO MODERADO"))="RIESGO MODERADO"</formula>
    </cfRule>
    <cfRule type="beginsWith" dxfId="556" priority="399" operator="beginsWith" text="RIESGO LEVE">
      <formula>LEFT(AA35,LEN("RIESGO LEVE"))="RIESGO LEVE"</formula>
    </cfRule>
  </conditionalFormatting>
  <conditionalFormatting sqref="Z36">
    <cfRule type="beginsWith" dxfId="555" priority="394" operator="beginsWith" text="RIESGO SIGNIFICATIVO">
      <formula>LEFT(Z36,LEN("RIESGO SIGNIFICATIVO"))="RIESGO SIGNIFICATIVO"</formula>
    </cfRule>
    <cfRule type="beginsWith" dxfId="554" priority="395" operator="beginsWith" text="RIESGO MODERADO">
      <formula>LEFT(Z36,LEN("RIESGO MODERADO"))="RIESGO MODERADO"</formula>
    </cfRule>
    <cfRule type="beginsWith" dxfId="553" priority="396" operator="beginsWith" text="RIESGO LEVE">
      <formula>LEFT(Z36,LEN("RIESGO LEVE"))="RIESGO LEVE"</formula>
    </cfRule>
  </conditionalFormatting>
  <conditionalFormatting sqref="AA36">
    <cfRule type="beginsWith" dxfId="552" priority="391" operator="beginsWith" text="RIESGO SIGNIFICATIVO">
      <formula>LEFT(AA36,LEN("RIESGO SIGNIFICATIVO"))="RIESGO SIGNIFICATIVO"</formula>
    </cfRule>
    <cfRule type="beginsWith" dxfId="551" priority="392" operator="beginsWith" text="RIESGO MODERADO">
      <formula>LEFT(AA36,LEN("RIESGO MODERADO"))="RIESGO MODERADO"</formula>
    </cfRule>
    <cfRule type="beginsWith" dxfId="550" priority="393" operator="beginsWith" text="RIESGO LEVE">
      <formula>LEFT(AA36,LEN("RIESGO LEVE"))="RIESGO LEVE"</formula>
    </cfRule>
  </conditionalFormatting>
  <conditionalFormatting sqref="Z37">
    <cfRule type="beginsWith" dxfId="549" priority="388" operator="beginsWith" text="RIESGO SIGNIFICATIVO">
      <formula>LEFT(Z37,LEN("RIESGO SIGNIFICATIVO"))="RIESGO SIGNIFICATIVO"</formula>
    </cfRule>
    <cfRule type="beginsWith" dxfId="548" priority="389" operator="beginsWith" text="RIESGO MODERADO">
      <formula>LEFT(Z37,LEN("RIESGO MODERADO"))="RIESGO MODERADO"</formula>
    </cfRule>
    <cfRule type="beginsWith" dxfId="547" priority="390" operator="beginsWith" text="RIESGO LEVE">
      <formula>LEFT(Z37,LEN("RIESGO LEVE"))="RIESGO LEVE"</formula>
    </cfRule>
  </conditionalFormatting>
  <conditionalFormatting sqref="AA37">
    <cfRule type="beginsWith" dxfId="546" priority="385" operator="beginsWith" text="RIESGO SIGNIFICATIVO">
      <formula>LEFT(AA37,LEN("RIESGO SIGNIFICATIVO"))="RIESGO SIGNIFICATIVO"</formula>
    </cfRule>
    <cfRule type="beginsWith" dxfId="545" priority="386" operator="beginsWith" text="RIESGO MODERADO">
      <formula>LEFT(AA37,LEN("RIESGO MODERADO"))="RIESGO MODERADO"</formula>
    </cfRule>
    <cfRule type="beginsWith" dxfId="544" priority="387" operator="beginsWith" text="RIESGO LEVE">
      <formula>LEFT(AA37,LEN("RIESGO LEVE"))="RIESGO LEVE"</formula>
    </cfRule>
  </conditionalFormatting>
  <conditionalFormatting sqref="Z38">
    <cfRule type="beginsWith" dxfId="543" priority="382" operator="beginsWith" text="RIESGO SIGNIFICATIVO">
      <formula>LEFT(Z38,LEN("RIESGO SIGNIFICATIVO"))="RIESGO SIGNIFICATIVO"</formula>
    </cfRule>
    <cfRule type="beginsWith" dxfId="542" priority="383" operator="beginsWith" text="RIESGO MODERADO">
      <formula>LEFT(Z38,LEN("RIESGO MODERADO"))="RIESGO MODERADO"</formula>
    </cfRule>
    <cfRule type="beginsWith" dxfId="541" priority="384" operator="beginsWith" text="RIESGO LEVE">
      <formula>LEFT(Z38,LEN("RIESGO LEVE"))="RIESGO LEVE"</formula>
    </cfRule>
  </conditionalFormatting>
  <conditionalFormatting sqref="AA38">
    <cfRule type="beginsWith" dxfId="540" priority="379" operator="beginsWith" text="RIESGO SIGNIFICATIVO">
      <formula>LEFT(AA38,LEN("RIESGO SIGNIFICATIVO"))="RIESGO SIGNIFICATIVO"</formula>
    </cfRule>
    <cfRule type="beginsWith" dxfId="539" priority="380" operator="beginsWith" text="RIESGO MODERADO">
      <formula>LEFT(AA38,LEN("RIESGO MODERADO"))="RIESGO MODERADO"</formula>
    </cfRule>
    <cfRule type="beginsWith" dxfId="538" priority="381" operator="beginsWith" text="RIESGO LEVE">
      <formula>LEFT(AA38,LEN("RIESGO LEVE"))="RIESGO LEVE"</formula>
    </cfRule>
  </conditionalFormatting>
  <conditionalFormatting sqref="Z39">
    <cfRule type="beginsWith" dxfId="537" priority="376" operator="beginsWith" text="RIESGO SIGNIFICATIVO">
      <formula>LEFT(Z39,LEN("RIESGO SIGNIFICATIVO"))="RIESGO SIGNIFICATIVO"</formula>
    </cfRule>
    <cfRule type="beginsWith" dxfId="536" priority="377" operator="beginsWith" text="RIESGO MODERADO">
      <formula>LEFT(Z39,LEN("RIESGO MODERADO"))="RIESGO MODERADO"</formula>
    </cfRule>
    <cfRule type="beginsWith" dxfId="535" priority="378" operator="beginsWith" text="RIESGO LEVE">
      <formula>LEFT(Z39,LEN("RIESGO LEVE"))="RIESGO LEVE"</formula>
    </cfRule>
  </conditionalFormatting>
  <conditionalFormatting sqref="AA39">
    <cfRule type="beginsWith" dxfId="534" priority="373" operator="beginsWith" text="RIESGO SIGNIFICATIVO">
      <formula>LEFT(AA39,LEN("RIESGO SIGNIFICATIVO"))="RIESGO SIGNIFICATIVO"</formula>
    </cfRule>
    <cfRule type="beginsWith" dxfId="533" priority="374" operator="beginsWith" text="RIESGO MODERADO">
      <formula>LEFT(AA39,LEN("RIESGO MODERADO"))="RIESGO MODERADO"</formula>
    </cfRule>
    <cfRule type="beginsWith" dxfId="532" priority="375" operator="beginsWith" text="RIESGO LEVE">
      <formula>LEFT(AA39,LEN("RIESGO LEVE"))="RIESGO LEVE"</formula>
    </cfRule>
  </conditionalFormatting>
  <conditionalFormatting sqref="Z40">
    <cfRule type="beginsWith" dxfId="531" priority="370" operator="beginsWith" text="RIESGO SIGNIFICATIVO">
      <formula>LEFT(Z40,LEN("RIESGO SIGNIFICATIVO"))="RIESGO SIGNIFICATIVO"</formula>
    </cfRule>
    <cfRule type="beginsWith" dxfId="530" priority="371" operator="beginsWith" text="RIESGO MODERADO">
      <formula>LEFT(Z40,LEN("RIESGO MODERADO"))="RIESGO MODERADO"</formula>
    </cfRule>
    <cfRule type="beginsWith" dxfId="529" priority="372" operator="beginsWith" text="RIESGO LEVE">
      <formula>LEFT(Z40,LEN("RIESGO LEVE"))="RIESGO LEVE"</formula>
    </cfRule>
  </conditionalFormatting>
  <conditionalFormatting sqref="AA40">
    <cfRule type="beginsWith" dxfId="528" priority="367" operator="beginsWith" text="RIESGO SIGNIFICATIVO">
      <formula>LEFT(AA40,LEN("RIESGO SIGNIFICATIVO"))="RIESGO SIGNIFICATIVO"</formula>
    </cfRule>
    <cfRule type="beginsWith" dxfId="527" priority="368" operator="beginsWith" text="RIESGO MODERADO">
      <formula>LEFT(AA40,LEN("RIESGO MODERADO"))="RIESGO MODERADO"</formula>
    </cfRule>
    <cfRule type="beginsWith" dxfId="526" priority="369" operator="beginsWith" text="RIESGO LEVE">
      <formula>LEFT(AA40,LEN("RIESGO LEVE"))="RIESGO LEVE"</formula>
    </cfRule>
  </conditionalFormatting>
  <conditionalFormatting sqref="Z41">
    <cfRule type="beginsWith" dxfId="525" priority="364" operator="beginsWith" text="RIESGO SIGNIFICATIVO">
      <formula>LEFT(Z41,LEN("RIESGO SIGNIFICATIVO"))="RIESGO SIGNIFICATIVO"</formula>
    </cfRule>
    <cfRule type="beginsWith" dxfId="524" priority="365" operator="beginsWith" text="RIESGO MODERADO">
      <formula>LEFT(Z41,LEN("RIESGO MODERADO"))="RIESGO MODERADO"</formula>
    </cfRule>
    <cfRule type="beginsWith" dxfId="523" priority="366" operator="beginsWith" text="RIESGO LEVE">
      <formula>LEFT(Z41,LEN("RIESGO LEVE"))="RIESGO LEVE"</formula>
    </cfRule>
  </conditionalFormatting>
  <conditionalFormatting sqref="AA41">
    <cfRule type="beginsWith" dxfId="522" priority="361" operator="beginsWith" text="RIESGO SIGNIFICATIVO">
      <formula>LEFT(AA41,LEN("RIESGO SIGNIFICATIVO"))="RIESGO SIGNIFICATIVO"</formula>
    </cfRule>
    <cfRule type="beginsWith" dxfId="521" priority="362" operator="beginsWith" text="RIESGO MODERADO">
      <formula>LEFT(AA41,LEN("RIESGO MODERADO"))="RIESGO MODERADO"</formula>
    </cfRule>
    <cfRule type="beginsWith" dxfId="520" priority="363" operator="beginsWith" text="RIESGO LEVE">
      <formula>LEFT(AA41,LEN("RIESGO LEVE"))="RIESGO LEVE"</formula>
    </cfRule>
  </conditionalFormatting>
  <conditionalFormatting sqref="Z42">
    <cfRule type="beginsWith" dxfId="519" priority="358" operator="beginsWith" text="RIESGO SIGNIFICATIVO">
      <formula>LEFT(Z42,LEN("RIESGO SIGNIFICATIVO"))="RIESGO SIGNIFICATIVO"</formula>
    </cfRule>
    <cfRule type="beginsWith" dxfId="518" priority="359" operator="beginsWith" text="RIESGO MODERADO">
      <formula>LEFT(Z42,LEN("RIESGO MODERADO"))="RIESGO MODERADO"</formula>
    </cfRule>
    <cfRule type="beginsWith" dxfId="517" priority="360" operator="beginsWith" text="RIESGO LEVE">
      <formula>LEFT(Z42,LEN("RIESGO LEVE"))="RIESGO LEVE"</formula>
    </cfRule>
  </conditionalFormatting>
  <conditionalFormatting sqref="AA42">
    <cfRule type="beginsWith" dxfId="516" priority="355" operator="beginsWith" text="RIESGO SIGNIFICATIVO">
      <formula>LEFT(AA42,LEN("RIESGO SIGNIFICATIVO"))="RIESGO SIGNIFICATIVO"</formula>
    </cfRule>
    <cfRule type="beginsWith" dxfId="515" priority="356" operator="beginsWith" text="RIESGO MODERADO">
      <formula>LEFT(AA42,LEN("RIESGO MODERADO"))="RIESGO MODERADO"</formula>
    </cfRule>
    <cfRule type="beginsWith" dxfId="514" priority="357" operator="beginsWith" text="RIESGO LEVE">
      <formula>LEFT(AA42,LEN("RIESGO LEVE"))="RIESGO LEVE"</formula>
    </cfRule>
  </conditionalFormatting>
  <conditionalFormatting sqref="Z43">
    <cfRule type="beginsWith" dxfId="513" priority="352" operator="beginsWith" text="RIESGO SIGNIFICATIVO">
      <formula>LEFT(Z43,LEN("RIESGO SIGNIFICATIVO"))="RIESGO SIGNIFICATIVO"</formula>
    </cfRule>
    <cfRule type="beginsWith" dxfId="512" priority="353" operator="beginsWith" text="RIESGO MODERADO">
      <formula>LEFT(Z43,LEN("RIESGO MODERADO"))="RIESGO MODERADO"</formula>
    </cfRule>
    <cfRule type="beginsWith" dxfId="511" priority="354" operator="beginsWith" text="RIESGO LEVE">
      <formula>LEFT(Z43,LEN("RIESGO LEVE"))="RIESGO LEVE"</formula>
    </cfRule>
  </conditionalFormatting>
  <conditionalFormatting sqref="AA43">
    <cfRule type="beginsWith" dxfId="510" priority="349" operator="beginsWith" text="RIESGO SIGNIFICATIVO">
      <formula>LEFT(AA43,LEN("RIESGO SIGNIFICATIVO"))="RIESGO SIGNIFICATIVO"</formula>
    </cfRule>
    <cfRule type="beginsWith" dxfId="509" priority="350" operator="beginsWith" text="RIESGO MODERADO">
      <formula>LEFT(AA43,LEN("RIESGO MODERADO"))="RIESGO MODERADO"</formula>
    </cfRule>
    <cfRule type="beginsWith" dxfId="508" priority="351" operator="beginsWith" text="RIESGO LEVE">
      <formula>LEFT(AA43,LEN("RIESGO LEVE"))="RIESGO LEVE"</formula>
    </cfRule>
  </conditionalFormatting>
  <conditionalFormatting sqref="Z44">
    <cfRule type="beginsWith" dxfId="507" priority="346" operator="beginsWith" text="RIESGO SIGNIFICATIVO">
      <formula>LEFT(Z44,LEN("RIESGO SIGNIFICATIVO"))="RIESGO SIGNIFICATIVO"</formula>
    </cfRule>
    <cfRule type="beginsWith" dxfId="506" priority="347" operator="beginsWith" text="RIESGO MODERADO">
      <formula>LEFT(Z44,LEN("RIESGO MODERADO"))="RIESGO MODERADO"</formula>
    </cfRule>
    <cfRule type="beginsWith" dxfId="505" priority="348" operator="beginsWith" text="RIESGO LEVE">
      <formula>LEFT(Z44,LEN("RIESGO LEVE"))="RIESGO LEVE"</formula>
    </cfRule>
  </conditionalFormatting>
  <conditionalFormatting sqref="AA44">
    <cfRule type="beginsWith" dxfId="504" priority="343" operator="beginsWith" text="RIESGO SIGNIFICATIVO">
      <formula>LEFT(AA44,LEN("RIESGO SIGNIFICATIVO"))="RIESGO SIGNIFICATIVO"</formula>
    </cfRule>
    <cfRule type="beginsWith" dxfId="503" priority="344" operator="beginsWith" text="RIESGO MODERADO">
      <formula>LEFT(AA44,LEN("RIESGO MODERADO"))="RIESGO MODERADO"</formula>
    </cfRule>
    <cfRule type="beginsWith" dxfId="502" priority="345" operator="beginsWith" text="RIESGO LEVE">
      <formula>LEFT(AA44,LEN("RIESGO LEVE"))="RIESGO LEVE"</formula>
    </cfRule>
  </conditionalFormatting>
  <conditionalFormatting sqref="Z45">
    <cfRule type="beginsWith" dxfId="501" priority="340" operator="beginsWith" text="RIESGO SIGNIFICATIVO">
      <formula>LEFT(Z45,LEN("RIESGO SIGNIFICATIVO"))="RIESGO SIGNIFICATIVO"</formula>
    </cfRule>
    <cfRule type="beginsWith" dxfId="500" priority="341" operator="beginsWith" text="RIESGO MODERADO">
      <formula>LEFT(Z45,LEN("RIESGO MODERADO"))="RIESGO MODERADO"</formula>
    </cfRule>
    <cfRule type="beginsWith" dxfId="499" priority="342" operator="beginsWith" text="RIESGO LEVE">
      <formula>LEFT(Z45,LEN("RIESGO LEVE"))="RIESGO LEVE"</formula>
    </cfRule>
  </conditionalFormatting>
  <conditionalFormatting sqref="AA45">
    <cfRule type="beginsWith" dxfId="498" priority="337" operator="beginsWith" text="RIESGO SIGNIFICATIVO">
      <formula>LEFT(AA45,LEN("RIESGO SIGNIFICATIVO"))="RIESGO SIGNIFICATIVO"</formula>
    </cfRule>
    <cfRule type="beginsWith" dxfId="497" priority="338" operator="beginsWith" text="RIESGO MODERADO">
      <formula>LEFT(AA45,LEN("RIESGO MODERADO"))="RIESGO MODERADO"</formula>
    </cfRule>
    <cfRule type="beginsWith" dxfId="496" priority="339" operator="beginsWith" text="RIESGO LEVE">
      <formula>LEFT(AA45,LEN("RIESGO LEVE"))="RIESGO LEVE"</formula>
    </cfRule>
  </conditionalFormatting>
  <conditionalFormatting sqref="Z46">
    <cfRule type="beginsWith" dxfId="495" priority="334" operator="beginsWith" text="RIESGO SIGNIFICATIVO">
      <formula>LEFT(Z46,LEN("RIESGO SIGNIFICATIVO"))="RIESGO SIGNIFICATIVO"</formula>
    </cfRule>
    <cfRule type="beginsWith" dxfId="494" priority="335" operator="beginsWith" text="RIESGO MODERADO">
      <formula>LEFT(Z46,LEN("RIESGO MODERADO"))="RIESGO MODERADO"</formula>
    </cfRule>
    <cfRule type="beginsWith" dxfId="493" priority="336" operator="beginsWith" text="RIESGO LEVE">
      <formula>LEFT(Z46,LEN("RIESGO LEVE"))="RIESGO LEVE"</formula>
    </cfRule>
  </conditionalFormatting>
  <conditionalFormatting sqref="AA46">
    <cfRule type="beginsWith" dxfId="492" priority="331" operator="beginsWith" text="RIESGO SIGNIFICATIVO">
      <formula>LEFT(AA46,LEN("RIESGO SIGNIFICATIVO"))="RIESGO SIGNIFICATIVO"</formula>
    </cfRule>
    <cfRule type="beginsWith" dxfId="491" priority="332" operator="beginsWith" text="RIESGO MODERADO">
      <formula>LEFT(AA46,LEN("RIESGO MODERADO"))="RIESGO MODERADO"</formula>
    </cfRule>
    <cfRule type="beginsWith" dxfId="490" priority="333" operator="beginsWith" text="RIESGO LEVE">
      <formula>LEFT(AA46,LEN("RIESGO LEVE"))="RIESGO LEVE"</formula>
    </cfRule>
  </conditionalFormatting>
  <conditionalFormatting sqref="Z47">
    <cfRule type="beginsWith" dxfId="489" priority="328" operator="beginsWith" text="RIESGO SIGNIFICATIVO">
      <formula>LEFT(Z47,LEN("RIESGO SIGNIFICATIVO"))="RIESGO SIGNIFICATIVO"</formula>
    </cfRule>
    <cfRule type="beginsWith" dxfId="488" priority="329" operator="beginsWith" text="RIESGO MODERADO">
      <formula>LEFT(Z47,LEN("RIESGO MODERADO"))="RIESGO MODERADO"</formula>
    </cfRule>
    <cfRule type="beginsWith" dxfId="487" priority="330" operator="beginsWith" text="RIESGO LEVE">
      <formula>LEFT(Z47,LEN("RIESGO LEVE"))="RIESGO LEVE"</formula>
    </cfRule>
  </conditionalFormatting>
  <conditionalFormatting sqref="AA47">
    <cfRule type="beginsWith" dxfId="486" priority="325" operator="beginsWith" text="RIESGO SIGNIFICATIVO">
      <formula>LEFT(AA47,LEN("RIESGO SIGNIFICATIVO"))="RIESGO SIGNIFICATIVO"</formula>
    </cfRule>
    <cfRule type="beginsWith" dxfId="485" priority="326" operator="beginsWith" text="RIESGO MODERADO">
      <formula>LEFT(AA47,LEN("RIESGO MODERADO"))="RIESGO MODERADO"</formula>
    </cfRule>
    <cfRule type="beginsWith" dxfId="484" priority="327" operator="beginsWith" text="RIESGO LEVE">
      <formula>LEFT(AA47,LEN("RIESGO LEVE"))="RIESGO LEVE"</formula>
    </cfRule>
  </conditionalFormatting>
  <conditionalFormatting sqref="Z48">
    <cfRule type="beginsWith" dxfId="483" priority="322" operator="beginsWith" text="RIESGO SIGNIFICATIVO">
      <formula>LEFT(Z48,LEN("RIESGO SIGNIFICATIVO"))="RIESGO SIGNIFICATIVO"</formula>
    </cfRule>
    <cfRule type="beginsWith" dxfId="482" priority="323" operator="beginsWith" text="RIESGO MODERADO">
      <formula>LEFT(Z48,LEN("RIESGO MODERADO"))="RIESGO MODERADO"</formula>
    </cfRule>
    <cfRule type="beginsWith" dxfId="481" priority="324" operator="beginsWith" text="RIESGO LEVE">
      <formula>LEFT(Z48,LEN("RIESGO LEVE"))="RIESGO LEVE"</formula>
    </cfRule>
  </conditionalFormatting>
  <conditionalFormatting sqref="AA48">
    <cfRule type="beginsWith" dxfId="480" priority="319" operator="beginsWith" text="RIESGO SIGNIFICATIVO">
      <formula>LEFT(AA48,LEN("RIESGO SIGNIFICATIVO"))="RIESGO SIGNIFICATIVO"</formula>
    </cfRule>
    <cfRule type="beginsWith" dxfId="479" priority="320" operator="beginsWith" text="RIESGO MODERADO">
      <formula>LEFT(AA48,LEN("RIESGO MODERADO"))="RIESGO MODERADO"</formula>
    </cfRule>
    <cfRule type="beginsWith" dxfId="478" priority="321" operator="beginsWith" text="RIESGO LEVE">
      <formula>LEFT(AA48,LEN("RIESGO LEVE"))="RIESGO LEVE"</formula>
    </cfRule>
  </conditionalFormatting>
  <conditionalFormatting sqref="Z49">
    <cfRule type="beginsWith" dxfId="477" priority="316" operator="beginsWith" text="RIESGO SIGNIFICATIVO">
      <formula>LEFT(Z49,LEN("RIESGO SIGNIFICATIVO"))="RIESGO SIGNIFICATIVO"</formula>
    </cfRule>
    <cfRule type="beginsWith" dxfId="476" priority="317" operator="beginsWith" text="RIESGO MODERADO">
      <formula>LEFT(Z49,LEN("RIESGO MODERADO"))="RIESGO MODERADO"</formula>
    </cfRule>
    <cfRule type="beginsWith" dxfId="475" priority="318" operator="beginsWith" text="RIESGO LEVE">
      <formula>LEFT(Z49,LEN("RIESGO LEVE"))="RIESGO LEVE"</formula>
    </cfRule>
  </conditionalFormatting>
  <conditionalFormatting sqref="AA49">
    <cfRule type="beginsWith" dxfId="474" priority="313" operator="beginsWith" text="RIESGO SIGNIFICATIVO">
      <formula>LEFT(AA49,LEN("RIESGO SIGNIFICATIVO"))="RIESGO SIGNIFICATIVO"</formula>
    </cfRule>
    <cfRule type="beginsWith" dxfId="473" priority="314" operator="beginsWith" text="RIESGO MODERADO">
      <formula>LEFT(AA49,LEN("RIESGO MODERADO"))="RIESGO MODERADO"</formula>
    </cfRule>
    <cfRule type="beginsWith" dxfId="472" priority="315" operator="beginsWith" text="RIESGO LEVE">
      <formula>LEFT(AA49,LEN("RIESGO LEVE"))="RIESGO LEVE"</formula>
    </cfRule>
  </conditionalFormatting>
  <conditionalFormatting sqref="Z50">
    <cfRule type="beginsWith" dxfId="471" priority="310" operator="beginsWith" text="RIESGO SIGNIFICATIVO">
      <formula>LEFT(Z50,LEN("RIESGO SIGNIFICATIVO"))="RIESGO SIGNIFICATIVO"</formula>
    </cfRule>
    <cfRule type="beginsWith" dxfId="470" priority="311" operator="beginsWith" text="RIESGO MODERADO">
      <formula>LEFT(Z50,LEN("RIESGO MODERADO"))="RIESGO MODERADO"</formula>
    </cfRule>
    <cfRule type="beginsWith" dxfId="469" priority="312" operator="beginsWith" text="RIESGO LEVE">
      <formula>LEFT(Z50,LEN("RIESGO LEVE"))="RIESGO LEVE"</formula>
    </cfRule>
  </conditionalFormatting>
  <conditionalFormatting sqref="AA50">
    <cfRule type="beginsWith" dxfId="468" priority="307" operator="beginsWith" text="RIESGO SIGNIFICATIVO">
      <formula>LEFT(AA50,LEN("RIESGO SIGNIFICATIVO"))="RIESGO SIGNIFICATIVO"</formula>
    </cfRule>
    <cfRule type="beginsWith" dxfId="467" priority="308" operator="beginsWith" text="RIESGO MODERADO">
      <formula>LEFT(AA50,LEN("RIESGO MODERADO"))="RIESGO MODERADO"</formula>
    </cfRule>
    <cfRule type="beginsWith" dxfId="466" priority="309" operator="beginsWith" text="RIESGO LEVE">
      <formula>LEFT(AA50,LEN("RIESGO LEVE"))="RIESGO LEVE"</formula>
    </cfRule>
  </conditionalFormatting>
  <conditionalFormatting sqref="Z51">
    <cfRule type="beginsWith" dxfId="465" priority="304" operator="beginsWith" text="RIESGO SIGNIFICATIVO">
      <formula>LEFT(Z51,LEN("RIESGO SIGNIFICATIVO"))="RIESGO SIGNIFICATIVO"</formula>
    </cfRule>
    <cfRule type="beginsWith" dxfId="464" priority="305" operator="beginsWith" text="RIESGO MODERADO">
      <formula>LEFT(Z51,LEN("RIESGO MODERADO"))="RIESGO MODERADO"</formula>
    </cfRule>
    <cfRule type="beginsWith" dxfId="463" priority="306" operator="beginsWith" text="RIESGO LEVE">
      <formula>LEFT(Z51,LEN("RIESGO LEVE"))="RIESGO LEVE"</formula>
    </cfRule>
  </conditionalFormatting>
  <conditionalFormatting sqref="AA51">
    <cfRule type="beginsWith" dxfId="462" priority="301" operator="beginsWith" text="RIESGO SIGNIFICATIVO">
      <formula>LEFT(AA51,LEN("RIESGO SIGNIFICATIVO"))="RIESGO SIGNIFICATIVO"</formula>
    </cfRule>
    <cfRule type="beginsWith" dxfId="461" priority="302" operator="beginsWith" text="RIESGO MODERADO">
      <formula>LEFT(AA51,LEN("RIESGO MODERADO"))="RIESGO MODERADO"</formula>
    </cfRule>
    <cfRule type="beginsWith" dxfId="460" priority="303" operator="beginsWith" text="RIESGO LEVE">
      <formula>LEFT(AA51,LEN("RIESGO LEVE"))="RIESGO LEVE"</formula>
    </cfRule>
  </conditionalFormatting>
  <conditionalFormatting sqref="Z52">
    <cfRule type="beginsWith" dxfId="459" priority="298" operator="beginsWith" text="RIESGO SIGNIFICATIVO">
      <formula>LEFT(Z52,LEN("RIESGO SIGNIFICATIVO"))="RIESGO SIGNIFICATIVO"</formula>
    </cfRule>
    <cfRule type="beginsWith" dxfId="458" priority="299" operator="beginsWith" text="RIESGO MODERADO">
      <formula>LEFT(Z52,LEN("RIESGO MODERADO"))="RIESGO MODERADO"</formula>
    </cfRule>
    <cfRule type="beginsWith" dxfId="457" priority="300" operator="beginsWith" text="RIESGO LEVE">
      <formula>LEFT(Z52,LEN("RIESGO LEVE"))="RIESGO LEVE"</formula>
    </cfRule>
  </conditionalFormatting>
  <conditionalFormatting sqref="AA52">
    <cfRule type="beginsWith" dxfId="456" priority="295" operator="beginsWith" text="RIESGO SIGNIFICATIVO">
      <formula>LEFT(AA52,LEN("RIESGO SIGNIFICATIVO"))="RIESGO SIGNIFICATIVO"</formula>
    </cfRule>
    <cfRule type="beginsWith" dxfId="455" priority="296" operator="beginsWith" text="RIESGO MODERADO">
      <formula>LEFT(AA52,LEN("RIESGO MODERADO"))="RIESGO MODERADO"</formula>
    </cfRule>
    <cfRule type="beginsWith" dxfId="454" priority="297" operator="beginsWith" text="RIESGO LEVE">
      <formula>LEFT(AA52,LEN("RIESGO LEVE"))="RIESGO LEVE"</formula>
    </cfRule>
  </conditionalFormatting>
  <conditionalFormatting sqref="Z53">
    <cfRule type="beginsWith" dxfId="453" priority="292" operator="beginsWith" text="RIESGO SIGNIFICATIVO">
      <formula>LEFT(Z53,LEN("RIESGO SIGNIFICATIVO"))="RIESGO SIGNIFICATIVO"</formula>
    </cfRule>
    <cfRule type="beginsWith" dxfId="452" priority="293" operator="beginsWith" text="RIESGO MODERADO">
      <formula>LEFT(Z53,LEN("RIESGO MODERADO"))="RIESGO MODERADO"</formula>
    </cfRule>
    <cfRule type="beginsWith" dxfId="451" priority="294" operator="beginsWith" text="RIESGO LEVE">
      <formula>LEFT(Z53,LEN("RIESGO LEVE"))="RIESGO LEVE"</formula>
    </cfRule>
  </conditionalFormatting>
  <conditionalFormatting sqref="AA53">
    <cfRule type="beginsWith" dxfId="450" priority="289" operator="beginsWith" text="RIESGO SIGNIFICATIVO">
      <formula>LEFT(AA53,LEN("RIESGO SIGNIFICATIVO"))="RIESGO SIGNIFICATIVO"</formula>
    </cfRule>
    <cfRule type="beginsWith" dxfId="449" priority="290" operator="beginsWith" text="RIESGO MODERADO">
      <formula>LEFT(AA53,LEN("RIESGO MODERADO"))="RIESGO MODERADO"</formula>
    </cfRule>
    <cfRule type="beginsWith" dxfId="448" priority="291" operator="beginsWith" text="RIESGO LEVE">
      <formula>LEFT(AA53,LEN("RIESGO LEVE"))="RIESGO LEVE"</formula>
    </cfRule>
  </conditionalFormatting>
  <conditionalFormatting sqref="Z54">
    <cfRule type="beginsWith" dxfId="447" priority="286" operator="beginsWith" text="RIESGO SIGNIFICATIVO">
      <formula>LEFT(Z54,LEN("RIESGO SIGNIFICATIVO"))="RIESGO SIGNIFICATIVO"</formula>
    </cfRule>
    <cfRule type="beginsWith" dxfId="446" priority="287" operator="beginsWith" text="RIESGO MODERADO">
      <formula>LEFT(Z54,LEN("RIESGO MODERADO"))="RIESGO MODERADO"</formula>
    </cfRule>
    <cfRule type="beginsWith" dxfId="445" priority="288" operator="beginsWith" text="RIESGO LEVE">
      <formula>LEFT(Z54,LEN("RIESGO LEVE"))="RIESGO LEVE"</formula>
    </cfRule>
  </conditionalFormatting>
  <conditionalFormatting sqref="AA54">
    <cfRule type="beginsWith" dxfId="444" priority="283" operator="beginsWith" text="RIESGO SIGNIFICATIVO">
      <formula>LEFT(AA54,LEN("RIESGO SIGNIFICATIVO"))="RIESGO SIGNIFICATIVO"</formula>
    </cfRule>
    <cfRule type="beginsWith" dxfId="443" priority="284" operator="beginsWith" text="RIESGO MODERADO">
      <formula>LEFT(AA54,LEN("RIESGO MODERADO"))="RIESGO MODERADO"</formula>
    </cfRule>
    <cfRule type="beginsWith" dxfId="442" priority="285" operator="beginsWith" text="RIESGO LEVE">
      <formula>LEFT(AA54,LEN("RIESGO LEVE"))="RIESGO LEVE"</formula>
    </cfRule>
  </conditionalFormatting>
  <conditionalFormatting sqref="Z55">
    <cfRule type="beginsWith" dxfId="441" priority="280" operator="beginsWith" text="RIESGO SIGNIFICATIVO">
      <formula>LEFT(Z55,LEN("RIESGO SIGNIFICATIVO"))="RIESGO SIGNIFICATIVO"</formula>
    </cfRule>
    <cfRule type="beginsWith" dxfId="440" priority="281" operator="beginsWith" text="RIESGO MODERADO">
      <formula>LEFT(Z55,LEN("RIESGO MODERADO"))="RIESGO MODERADO"</formula>
    </cfRule>
    <cfRule type="beginsWith" dxfId="439" priority="282" operator="beginsWith" text="RIESGO LEVE">
      <formula>LEFT(Z55,LEN("RIESGO LEVE"))="RIESGO LEVE"</formula>
    </cfRule>
  </conditionalFormatting>
  <conditionalFormatting sqref="AA55">
    <cfRule type="beginsWith" dxfId="438" priority="277" operator="beginsWith" text="RIESGO SIGNIFICATIVO">
      <formula>LEFT(AA55,LEN("RIESGO SIGNIFICATIVO"))="RIESGO SIGNIFICATIVO"</formula>
    </cfRule>
    <cfRule type="beginsWith" dxfId="437" priority="278" operator="beginsWith" text="RIESGO MODERADO">
      <formula>LEFT(AA55,LEN("RIESGO MODERADO"))="RIESGO MODERADO"</formula>
    </cfRule>
    <cfRule type="beginsWith" dxfId="436" priority="279" operator="beginsWith" text="RIESGO LEVE">
      <formula>LEFT(AA55,LEN("RIESGO LEVE"))="RIESGO LEVE"</formula>
    </cfRule>
  </conditionalFormatting>
  <conditionalFormatting sqref="Z56">
    <cfRule type="beginsWith" dxfId="435" priority="274" operator="beginsWith" text="RIESGO SIGNIFICATIVO">
      <formula>LEFT(Z56,LEN("RIESGO SIGNIFICATIVO"))="RIESGO SIGNIFICATIVO"</formula>
    </cfRule>
    <cfRule type="beginsWith" dxfId="434" priority="275" operator="beginsWith" text="RIESGO MODERADO">
      <formula>LEFT(Z56,LEN("RIESGO MODERADO"))="RIESGO MODERADO"</formula>
    </cfRule>
    <cfRule type="beginsWith" dxfId="433" priority="276" operator="beginsWith" text="RIESGO LEVE">
      <formula>LEFT(Z56,LEN("RIESGO LEVE"))="RIESGO LEVE"</formula>
    </cfRule>
  </conditionalFormatting>
  <conditionalFormatting sqref="AA56">
    <cfRule type="beginsWith" dxfId="432" priority="271" operator="beginsWith" text="RIESGO SIGNIFICATIVO">
      <formula>LEFT(AA56,LEN("RIESGO SIGNIFICATIVO"))="RIESGO SIGNIFICATIVO"</formula>
    </cfRule>
    <cfRule type="beginsWith" dxfId="431" priority="272" operator="beginsWith" text="RIESGO MODERADO">
      <formula>LEFT(AA56,LEN("RIESGO MODERADO"))="RIESGO MODERADO"</formula>
    </cfRule>
    <cfRule type="beginsWith" dxfId="430" priority="273" operator="beginsWith" text="RIESGO LEVE">
      <formula>LEFT(AA56,LEN("RIESGO LEVE"))="RIESGO LEVE"</formula>
    </cfRule>
  </conditionalFormatting>
  <conditionalFormatting sqref="Z57">
    <cfRule type="beginsWith" dxfId="429" priority="268" operator="beginsWith" text="RIESGO SIGNIFICATIVO">
      <formula>LEFT(Z57,LEN("RIESGO SIGNIFICATIVO"))="RIESGO SIGNIFICATIVO"</formula>
    </cfRule>
    <cfRule type="beginsWith" dxfId="428" priority="269" operator="beginsWith" text="RIESGO MODERADO">
      <formula>LEFT(Z57,LEN("RIESGO MODERADO"))="RIESGO MODERADO"</formula>
    </cfRule>
    <cfRule type="beginsWith" dxfId="427" priority="270" operator="beginsWith" text="RIESGO LEVE">
      <formula>LEFT(Z57,LEN("RIESGO LEVE"))="RIESGO LEVE"</formula>
    </cfRule>
  </conditionalFormatting>
  <conditionalFormatting sqref="AA57">
    <cfRule type="beginsWith" dxfId="426" priority="265" operator="beginsWith" text="RIESGO SIGNIFICATIVO">
      <formula>LEFT(AA57,LEN("RIESGO SIGNIFICATIVO"))="RIESGO SIGNIFICATIVO"</formula>
    </cfRule>
    <cfRule type="beginsWith" dxfId="425" priority="266" operator="beginsWith" text="RIESGO MODERADO">
      <formula>LEFT(AA57,LEN("RIESGO MODERADO"))="RIESGO MODERADO"</formula>
    </cfRule>
    <cfRule type="beginsWith" dxfId="424" priority="267" operator="beginsWith" text="RIESGO LEVE">
      <formula>LEFT(AA57,LEN("RIESGO LEVE"))="RIESGO LEVE"</formula>
    </cfRule>
  </conditionalFormatting>
  <conditionalFormatting sqref="Z58">
    <cfRule type="beginsWith" dxfId="423" priority="262" operator="beginsWith" text="RIESGO SIGNIFICATIVO">
      <formula>LEFT(Z58,LEN("RIESGO SIGNIFICATIVO"))="RIESGO SIGNIFICATIVO"</formula>
    </cfRule>
    <cfRule type="beginsWith" dxfId="422" priority="263" operator="beginsWith" text="RIESGO MODERADO">
      <formula>LEFT(Z58,LEN("RIESGO MODERADO"))="RIESGO MODERADO"</formula>
    </cfRule>
    <cfRule type="beginsWith" dxfId="421" priority="264" operator="beginsWith" text="RIESGO LEVE">
      <formula>LEFT(Z58,LEN("RIESGO LEVE"))="RIESGO LEVE"</formula>
    </cfRule>
  </conditionalFormatting>
  <conditionalFormatting sqref="AA58">
    <cfRule type="beginsWith" dxfId="420" priority="259" operator="beginsWith" text="RIESGO SIGNIFICATIVO">
      <formula>LEFT(AA58,LEN("RIESGO SIGNIFICATIVO"))="RIESGO SIGNIFICATIVO"</formula>
    </cfRule>
    <cfRule type="beginsWith" dxfId="419" priority="260" operator="beginsWith" text="RIESGO MODERADO">
      <formula>LEFT(AA58,LEN("RIESGO MODERADO"))="RIESGO MODERADO"</formula>
    </cfRule>
    <cfRule type="beginsWith" dxfId="418" priority="261" operator="beginsWith" text="RIESGO LEVE">
      <formula>LEFT(AA58,LEN("RIESGO LEVE"))="RIESGO LEVE"</formula>
    </cfRule>
  </conditionalFormatting>
  <conditionalFormatting sqref="Z59">
    <cfRule type="beginsWith" dxfId="417" priority="256" operator="beginsWith" text="RIESGO SIGNIFICATIVO">
      <formula>LEFT(Z59,LEN("RIESGO SIGNIFICATIVO"))="RIESGO SIGNIFICATIVO"</formula>
    </cfRule>
    <cfRule type="beginsWith" dxfId="416" priority="257" operator="beginsWith" text="RIESGO MODERADO">
      <formula>LEFT(Z59,LEN("RIESGO MODERADO"))="RIESGO MODERADO"</formula>
    </cfRule>
    <cfRule type="beginsWith" dxfId="415" priority="258" operator="beginsWith" text="RIESGO LEVE">
      <formula>LEFT(Z59,LEN("RIESGO LEVE"))="RIESGO LEVE"</formula>
    </cfRule>
  </conditionalFormatting>
  <conditionalFormatting sqref="AA59">
    <cfRule type="beginsWith" dxfId="414" priority="253" operator="beginsWith" text="RIESGO SIGNIFICATIVO">
      <formula>LEFT(AA59,LEN("RIESGO SIGNIFICATIVO"))="RIESGO SIGNIFICATIVO"</formula>
    </cfRule>
    <cfRule type="beginsWith" dxfId="413" priority="254" operator="beginsWith" text="RIESGO MODERADO">
      <formula>LEFT(AA59,LEN("RIESGO MODERADO"))="RIESGO MODERADO"</formula>
    </cfRule>
    <cfRule type="beginsWith" dxfId="412" priority="255" operator="beginsWith" text="RIESGO LEVE">
      <formula>LEFT(AA59,LEN("RIESGO LEVE"))="RIESGO LEVE"</formula>
    </cfRule>
  </conditionalFormatting>
  <conditionalFormatting sqref="Z60">
    <cfRule type="beginsWith" dxfId="411" priority="250" operator="beginsWith" text="RIESGO SIGNIFICATIVO">
      <formula>LEFT(Z60,LEN("RIESGO SIGNIFICATIVO"))="RIESGO SIGNIFICATIVO"</formula>
    </cfRule>
    <cfRule type="beginsWith" dxfId="410" priority="251" operator="beginsWith" text="RIESGO MODERADO">
      <formula>LEFT(Z60,LEN("RIESGO MODERADO"))="RIESGO MODERADO"</formula>
    </cfRule>
    <cfRule type="beginsWith" dxfId="409" priority="252" operator="beginsWith" text="RIESGO LEVE">
      <formula>LEFT(Z60,LEN("RIESGO LEVE"))="RIESGO LEVE"</formula>
    </cfRule>
  </conditionalFormatting>
  <conditionalFormatting sqref="AA60">
    <cfRule type="beginsWith" dxfId="408" priority="247" operator="beginsWith" text="RIESGO SIGNIFICATIVO">
      <formula>LEFT(AA60,LEN("RIESGO SIGNIFICATIVO"))="RIESGO SIGNIFICATIVO"</formula>
    </cfRule>
    <cfRule type="beginsWith" dxfId="407" priority="248" operator="beginsWith" text="RIESGO MODERADO">
      <formula>LEFT(AA60,LEN("RIESGO MODERADO"))="RIESGO MODERADO"</formula>
    </cfRule>
    <cfRule type="beginsWith" dxfId="406" priority="249" operator="beginsWith" text="RIESGO LEVE">
      <formula>LEFT(AA60,LEN("RIESGO LEVE"))="RIESGO LEVE"</formula>
    </cfRule>
  </conditionalFormatting>
  <conditionalFormatting sqref="Z61">
    <cfRule type="beginsWith" dxfId="405" priority="244" operator="beginsWith" text="RIESGO SIGNIFICATIVO">
      <formula>LEFT(Z61,LEN("RIESGO SIGNIFICATIVO"))="RIESGO SIGNIFICATIVO"</formula>
    </cfRule>
    <cfRule type="beginsWith" dxfId="404" priority="245" operator="beginsWith" text="RIESGO MODERADO">
      <formula>LEFT(Z61,LEN("RIESGO MODERADO"))="RIESGO MODERADO"</formula>
    </cfRule>
    <cfRule type="beginsWith" dxfId="403" priority="246" operator="beginsWith" text="RIESGO LEVE">
      <formula>LEFT(Z61,LEN("RIESGO LEVE"))="RIESGO LEVE"</formula>
    </cfRule>
  </conditionalFormatting>
  <conditionalFormatting sqref="AA61">
    <cfRule type="beginsWith" dxfId="402" priority="241" operator="beginsWith" text="RIESGO SIGNIFICATIVO">
      <formula>LEFT(AA61,LEN("RIESGO SIGNIFICATIVO"))="RIESGO SIGNIFICATIVO"</formula>
    </cfRule>
    <cfRule type="beginsWith" dxfId="401" priority="242" operator="beginsWith" text="RIESGO MODERADO">
      <formula>LEFT(AA61,LEN("RIESGO MODERADO"))="RIESGO MODERADO"</formula>
    </cfRule>
    <cfRule type="beginsWith" dxfId="400" priority="243" operator="beginsWith" text="RIESGO LEVE">
      <formula>LEFT(AA61,LEN("RIESGO LEVE"))="RIESGO LEVE"</formula>
    </cfRule>
  </conditionalFormatting>
  <conditionalFormatting sqref="Z62">
    <cfRule type="beginsWith" dxfId="399" priority="238" operator="beginsWith" text="RIESGO SIGNIFICATIVO">
      <formula>LEFT(Z62,LEN("RIESGO SIGNIFICATIVO"))="RIESGO SIGNIFICATIVO"</formula>
    </cfRule>
    <cfRule type="beginsWith" dxfId="398" priority="239" operator="beginsWith" text="RIESGO MODERADO">
      <formula>LEFT(Z62,LEN("RIESGO MODERADO"))="RIESGO MODERADO"</formula>
    </cfRule>
    <cfRule type="beginsWith" dxfId="397" priority="240" operator="beginsWith" text="RIESGO LEVE">
      <formula>LEFT(Z62,LEN("RIESGO LEVE"))="RIESGO LEVE"</formula>
    </cfRule>
  </conditionalFormatting>
  <conditionalFormatting sqref="AA62">
    <cfRule type="beginsWith" dxfId="396" priority="235" operator="beginsWith" text="RIESGO SIGNIFICATIVO">
      <formula>LEFT(AA62,LEN("RIESGO SIGNIFICATIVO"))="RIESGO SIGNIFICATIVO"</formula>
    </cfRule>
    <cfRule type="beginsWith" dxfId="395" priority="236" operator="beginsWith" text="RIESGO MODERADO">
      <formula>LEFT(AA62,LEN("RIESGO MODERADO"))="RIESGO MODERADO"</formula>
    </cfRule>
    <cfRule type="beginsWith" dxfId="394" priority="237" operator="beginsWith" text="RIESGO LEVE">
      <formula>LEFT(AA62,LEN("RIESGO LEVE"))="RIESGO LEVE"</formula>
    </cfRule>
  </conditionalFormatting>
  <conditionalFormatting sqref="Z63">
    <cfRule type="beginsWith" dxfId="393" priority="232" operator="beginsWith" text="RIESGO SIGNIFICATIVO">
      <formula>LEFT(Z63,LEN("RIESGO SIGNIFICATIVO"))="RIESGO SIGNIFICATIVO"</formula>
    </cfRule>
    <cfRule type="beginsWith" dxfId="392" priority="233" operator="beginsWith" text="RIESGO MODERADO">
      <formula>LEFT(Z63,LEN("RIESGO MODERADO"))="RIESGO MODERADO"</formula>
    </cfRule>
    <cfRule type="beginsWith" dxfId="391" priority="234" operator="beginsWith" text="RIESGO LEVE">
      <formula>LEFT(Z63,LEN("RIESGO LEVE"))="RIESGO LEVE"</formula>
    </cfRule>
  </conditionalFormatting>
  <conditionalFormatting sqref="AA63">
    <cfRule type="beginsWith" dxfId="390" priority="229" operator="beginsWith" text="RIESGO SIGNIFICATIVO">
      <formula>LEFT(AA63,LEN("RIESGO SIGNIFICATIVO"))="RIESGO SIGNIFICATIVO"</formula>
    </cfRule>
    <cfRule type="beginsWith" dxfId="389" priority="230" operator="beginsWith" text="RIESGO MODERADO">
      <formula>LEFT(AA63,LEN("RIESGO MODERADO"))="RIESGO MODERADO"</formula>
    </cfRule>
    <cfRule type="beginsWith" dxfId="388" priority="231" operator="beginsWith" text="RIESGO LEVE">
      <formula>LEFT(AA63,LEN("RIESGO LEVE"))="RIESGO LEVE"</formula>
    </cfRule>
  </conditionalFormatting>
  <conditionalFormatting sqref="Z64">
    <cfRule type="beginsWith" dxfId="387" priority="226" operator="beginsWith" text="RIESGO SIGNIFICATIVO">
      <formula>LEFT(Z64,LEN("RIESGO SIGNIFICATIVO"))="RIESGO SIGNIFICATIVO"</formula>
    </cfRule>
    <cfRule type="beginsWith" dxfId="386" priority="227" operator="beginsWith" text="RIESGO MODERADO">
      <formula>LEFT(Z64,LEN("RIESGO MODERADO"))="RIESGO MODERADO"</formula>
    </cfRule>
    <cfRule type="beginsWith" dxfId="385" priority="228" operator="beginsWith" text="RIESGO LEVE">
      <formula>LEFT(Z64,LEN("RIESGO LEVE"))="RIESGO LEVE"</formula>
    </cfRule>
  </conditionalFormatting>
  <conditionalFormatting sqref="AA64">
    <cfRule type="beginsWith" dxfId="384" priority="223" operator="beginsWith" text="RIESGO SIGNIFICATIVO">
      <formula>LEFT(AA64,LEN("RIESGO SIGNIFICATIVO"))="RIESGO SIGNIFICATIVO"</formula>
    </cfRule>
    <cfRule type="beginsWith" dxfId="383" priority="224" operator="beginsWith" text="RIESGO MODERADO">
      <formula>LEFT(AA64,LEN("RIESGO MODERADO"))="RIESGO MODERADO"</formula>
    </cfRule>
    <cfRule type="beginsWith" dxfId="382" priority="225" operator="beginsWith" text="RIESGO LEVE">
      <formula>LEFT(AA64,LEN("RIESGO LEVE"))="RIESGO LEVE"</formula>
    </cfRule>
  </conditionalFormatting>
  <conditionalFormatting sqref="Z65">
    <cfRule type="beginsWith" dxfId="381" priority="220" operator="beginsWith" text="RIESGO SIGNIFICATIVO">
      <formula>LEFT(Z65,LEN("RIESGO SIGNIFICATIVO"))="RIESGO SIGNIFICATIVO"</formula>
    </cfRule>
    <cfRule type="beginsWith" dxfId="380" priority="221" operator="beginsWith" text="RIESGO MODERADO">
      <formula>LEFT(Z65,LEN("RIESGO MODERADO"))="RIESGO MODERADO"</formula>
    </cfRule>
    <cfRule type="beginsWith" dxfId="379" priority="222" operator="beginsWith" text="RIESGO LEVE">
      <formula>LEFT(Z65,LEN("RIESGO LEVE"))="RIESGO LEVE"</formula>
    </cfRule>
  </conditionalFormatting>
  <conditionalFormatting sqref="AA65">
    <cfRule type="beginsWith" dxfId="378" priority="217" operator="beginsWith" text="RIESGO SIGNIFICATIVO">
      <formula>LEFT(AA65,LEN("RIESGO SIGNIFICATIVO"))="RIESGO SIGNIFICATIVO"</formula>
    </cfRule>
    <cfRule type="beginsWith" dxfId="377" priority="218" operator="beginsWith" text="RIESGO MODERADO">
      <formula>LEFT(AA65,LEN("RIESGO MODERADO"))="RIESGO MODERADO"</formula>
    </cfRule>
    <cfRule type="beginsWith" dxfId="376" priority="219" operator="beginsWith" text="RIESGO LEVE">
      <formula>LEFT(AA65,LEN("RIESGO LEVE"))="RIESGO LEVE"</formula>
    </cfRule>
  </conditionalFormatting>
  <conditionalFormatting sqref="Z66">
    <cfRule type="beginsWith" dxfId="375" priority="214" operator="beginsWith" text="RIESGO SIGNIFICATIVO">
      <formula>LEFT(Z66,LEN("RIESGO SIGNIFICATIVO"))="RIESGO SIGNIFICATIVO"</formula>
    </cfRule>
    <cfRule type="beginsWith" dxfId="374" priority="215" operator="beginsWith" text="RIESGO MODERADO">
      <formula>LEFT(Z66,LEN("RIESGO MODERADO"))="RIESGO MODERADO"</formula>
    </cfRule>
    <cfRule type="beginsWith" dxfId="373" priority="216" operator="beginsWith" text="RIESGO LEVE">
      <formula>LEFT(Z66,LEN("RIESGO LEVE"))="RIESGO LEVE"</formula>
    </cfRule>
  </conditionalFormatting>
  <conditionalFormatting sqref="AA66">
    <cfRule type="beginsWith" dxfId="372" priority="211" operator="beginsWith" text="RIESGO SIGNIFICATIVO">
      <formula>LEFT(AA66,LEN("RIESGO SIGNIFICATIVO"))="RIESGO SIGNIFICATIVO"</formula>
    </cfRule>
    <cfRule type="beginsWith" dxfId="371" priority="212" operator="beginsWith" text="RIESGO MODERADO">
      <formula>LEFT(AA66,LEN("RIESGO MODERADO"))="RIESGO MODERADO"</formula>
    </cfRule>
    <cfRule type="beginsWith" dxfId="370" priority="213" operator="beginsWith" text="RIESGO LEVE">
      <formula>LEFT(AA66,LEN("RIESGO LEVE"))="RIESGO LEVE"</formula>
    </cfRule>
  </conditionalFormatting>
  <conditionalFormatting sqref="Z67">
    <cfRule type="beginsWith" dxfId="369" priority="208" operator="beginsWith" text="RIESGO SIGNIFICATIVO">
      <formula>LEFT(Z67,LEN("RIESGO SIGNIFICATIVO"))="RIESGO SIGNIFICATIVO"</formula>
    </cfRule>
    <cfRule type="beginsWith" dxfId="368" priority="209" operator="beginsWith" text="RIESGO MODERADO">
      <formula>LEFT(Z67,LEN("RIESGO MODERADO"))="RIESGO MODERADO"</formula>
    </cfRule>
    <cfRule type="beginsWith" dxfId="367" priority="210" operator="beginsWith" text="RIESGO LEVE">
      <formula>LEFT(Z67,LEN("RIESGO LEVE"))="RIESGO LEVE"</formula>
    </cfRule>
  </conditionalFormatting>
  <conditionalFormatting sqref="AA67">
    <cfRule type="beginsWith" dxfId="366" priority="205" operator="beginsWith" text="RIESGO SIGNIFICATIVO">
      <formula>LEFT(AA67,LEN("RIESGO SIGNIFICATIVO"))="RIESGO SIGNIFICATIVO"</formula>
    </cfRule>
    <cfRule type="beginsWith" dxfId="365" priority="206" operator="beginsWith" text="RIESGO MODERADO">
      <formula>LEFT(AA67,LEN("RIESGO MODERADO"))="RIESGO MODERADO"</formula>
    </cfRule>
    <cfRule type="beginsWith" dxfId="364" priority="207" operator="beginsWith" text="RIESGO LEVE">
      <formula>LEFT(AA67,LEN("RIESGO LEVE"))="RIESGO LEVE"</formula>
    </cfRule>
  </conditionalFormatting>
  <conditionalFormatting sqref="Z68">
    <cfRule type="beginsWith" dxfId="363" priority="202" operator="beginsWith" text="RIESGO SIGNIFICATIVO">
      <formula>LEFT(Z68,LEN("RIESGO SIGNIFICATIVO"))="RIESGO SIGNIFICATIVO"</formula>
    </cfRule>
    <cfRule type="beginsWith" dxfId="362" priority="203" operator="beginsWith" text="RIESGO MODERADO">
      <formula>LEFT(Z68,LEN("RIESGO MODERADO"))="RIESGO MODERADO"</formula>
    </cfRule>
    <cfRule type="beginsWith" dxfId="361" priority="204" operator="beginsWith" text="RIESGO LEVE">
      <formula>LEFT(Z68,LEN("RIESGO LEVE"))="RIESGO LEVE"</formula>
    </cfRule>
  </conditionalFormatting>
  <conditionalFormatting sqref="AA68">
    <cfRule type="beginsWith" dxfId="360" priority="199" operator="beginsWith" text="RIESGO SIGNIFICATIVO">
      <formula>LEFT(AA68,LEN("RIESGO SIGNIFICATIVO"))="RIESGO SIGNIFICATIVO"</formula>
    </cfRule>
    <cfRule type="beginsWith" dxfId="359" priority="200" operator="beginsWith" text="RIESGO MODERADO">
      <formula>LEFT(AA68,LEN("RIESGO MODERADO"))="RIESGO MODERADO"</formula>
    </cfRule>
    <cfRule type="beginsWith" dxfId="358" priority="201" operator="beginsWith" text="RIESGO LEVE">
      <formula>LEFT(AA68,LEN("RIESGO LEVE"))="RIESGO LEVE"</formula>
    </cfRule>
  </conditionalFormatting>
  <conditionalFormatting sqref="Z69">
    <cfRule type="beginsWith" dxfId="357" priority="196" operator="beginsWith" text="RIESGO SIGNIFICATIVO">
      <formula>LEFT(Z69,LEN("RIESGO SIGNIFICATIVO"))="RIESGO SIGNIFICATIVO"</formula>
    </cfRule>
    <cfRule type="beginsWith" dxfId="356" priority="197" operator="beginsWith" text="RIESGO MODERADO">
      <formula>LEFT(Z69,LEN("RIESGO MODERADO"))="RIESGO MODERADO"</formula>
    </cfRule>
    <cfRule type="beginsWith" dxfId="355" priority="198" operator="beginsWith" text="RIESGO LEVE">
      <formula>LEFT(Z69,LEN("RIESGO LEVE"))="RIESGO LEVE"</formula>
    </cfRule>
  </conditionalFormatting>
  <conditionalFormatting sqref="AA69">
    <cfRule type="beginsWith" dxfId="354" priority="193" operator="beginsWith" text="RIESGO SIGNIFICATIVO">
      <formula>LEFT(AA69,LEN("RIESGO SIGNIFICATIVO"))="RIESGO SIGNIFICATIVO"</formula>
    </cfRule>
    <cfRule type="beginsWith" dxfId="353" priority="194" operator="beginsWith" text="RIESGO MODERADO">
      <formula>LEFT(AA69,LEN("RIESGO MODERADO"))="RIESGO MODERADO"</formula>
    </cfRule>
    <cfRule type="beginsWith" dxfId="352" priority="195" operator="beginsWith" text="RIESGO LEVE">
      <formula>LEFT(AA69,LEN("RIESGO LEVE"))="RIESGO LEVE"</formula>
    </cfRule>
  </conditionalFormatting>
  <conditionalFormatting sqref="Z70">
    <cfRule type="beginsWith" dxfId="351" priority="190" operator="beginsWith" text="RIESGO SIGNIFICATIVO">
      <formula>LEFT(Z70,LEN("RIESGO SIGNIFICATIVO"))="RIESGO SIGNIFICATIVO"</formula>
    </cfRule>
    <cfRule type="beginsWith" dxfId="350" priority="191" operator="beginsWith" text="RIESGO MODERADO">
      <formula>LEFT(Z70,LEN("RIESGO MODERADO"))="RIESGO MODERADO"</formula>
    </cfRule>
    <cfRule type="beginsWith" dxfId="349" priority="192" operator="beginsWith" text="RIESGO LEVE">
      <formula>LEFT(Z70,LEN("RIESGO LEVE"))="RIESGO LEVE"</formula>
    </cfRule>
  </conditionalFormatting>
  <conditionalFormatting sqref="AA70">
    <cfRule type="beginsWith" dxfId="348" priority="187" operator="beginsWith" text="RIESGO SIGNIFICATIVO">
      <formula>LEFT(AA70,LEN("RIESGO SIGNIFICATIVO"))="RIESGO SIGNIFICATIVO"</formula>
    </cfRule>
    <cfRule type="beginsWith" dxfId="347" priority="188" operator="beginsWith" text="RIESGO MODERADO">
      <formula>LEFT(AA70,LEN("RIESGO MODERADO"))="RIESGO MODERADO"</formula>
    </cfRule>
    <cfRule type="beginsWith" dxfId="346" priority="189" operator="beginsWith" text="RIESGO LEVE">
      <formula>LEFT(AA70,LEN("RIESGO LEVE"))="RIESGO LEVE"</formula>
    </cfRule>
  </conditionalFormatting>
  <conditionalFormatting sqref="Z71">
    <cfRule type="beginsWith" dxfId="345" priority="184" operator="beginsWith" text="RIESGO SIGNIFICATIVO">
      <formula>LEFT(Z71,LEN("RIESGO SIGNIFICATIVO"))="RIESGO SIGNIFICATIVO"</formula>
    </cfRule>
    <cfRule type="beginsWith" dxfId="344" priority="185" operator="beginsWith" text="RIESGO MODERADO">
      <formula>LEFT(Z71,LEN("RIESGO MODERADO"))="RIESGO MODERADO"</formula>
    </cfRule>
    <cfRule type="beginsWith" dxfId="343" priority="186" operator="beginsWith" text="RIESGO LEVE">
      <formula>LEFT(Z71,LEN("RIESGO LEVE"))="RIESGO LEVE"</formula>
    </cfRule>
  </conditionalFormatting>
  <conditionalFormatting sqref="AA71">
    <cfRule type="beginsWith" dxfId="342" priority="181" operator="beginsWith" text="RIESGO SIGNIFICATIVO">
      <formula>LEFT(AA71,LEN("RIESGO SIGNIFICATIVO"))="RIESGO SIGNIFICATIVO"</formula>
    </cfRule>
    <cfRule type="beginsWith" dxfId="341" priority="182" operator="beginsWith" text="RIESGO MODERADO">
      <formula>LEFT(AA71,LEN("RIESGO MODERADO"))="RIESGO MODERADO"</formula>
    </cfRule>
    <cfRule type="beginsWith" dxfId="340" priority="183" operator="beginsWith" text="RIESGO LEVE">
      <formula>LEFT(AA71,LEN("RIESGO LEVE"))="RIESGO LEVE"</formula>
    </cfRule>
  </conditionalFormatting>
  <conditionalFormatting sqref="Z72">
    <cfRule type="beginsWith" dxfId="339" priority="178" operator="beginsWith" text="RIESGO SIGNIFICATIVO">
      <formula>LEFT(Z72,LEN("RIESGO SIGNIFICATIVO"))="RIESGO SIGNIFICATIVO"</formula>
    </cfRule>
    <cfRule type="beginsWith" dxfId="338" priority="179" operator="beginsWith" text="RIESGO MODERADO">
      <formula>LEFT(Z72,LEN("RIESGO MODERADO"))="RIESGO MODERADO"</formula>
    </cfRule>
    <cfRule type="beginsWith" dxfId="337" priority="180" operator="beginsWith" text="RIESGO LEVE">
      <formula>LEFT(Z72,LEN("RIESGO LEVE"))="RIESGO LEVE"</formula>
    </cfRule>
  </conditionalFormatting>
  <conditionalFormatting sqref="AA72">
    <cfRule type="beginsWith" dxfId="336" priority="175" operator="beginsWith" text="RIESGO SIGNIFICATIVO">
      <formula>LEFT(AA72,LEN("RIESGO SIGNIFICATIVO"))="RIESGO SIGNIFICATIVO"</formula>
    </cfRule>
    <cfRule type="beginsWith" dxfId="335" priority="176" operator="beginsWith" text="RIESGO MODERADO">
      <formula>LEFT(AA72,LEN("RIESGO MODERADO"))="RIESGO MODERADO"</formula>
    </cfRule>
    <cfRule type="beginsWith" dxfId="334" priority="177" operator="beginsWith" text="RIESGO LEVE">
      <formula>LEFT(AA72,LEN("RIESGO LEVE"))="RIESGO LEVE"</formula>
    </cfRule>
  </conditionalFormatting>
  <conditionalFormatting sqref="Z73">
    <cfRule type="beginsWith" dxfId="333" priority="172" operator="beginsWith" text="RIESGO SIGNIFICATIVO">
      <formula>LEFT(Z73,LEN("RIESGO SIGNIFICATIVO"))="RIESGO SIGNIFICATIVO"</formula>
    </cfRule>
    <cfRule type="beginsWith" dxfId="332" priority="173" operator="beginsWith" text="RIESGO MODERADO">
      <formula>LEFT(Z73,LEN("RIESGO MODERADO"))="RIESGO MODERADO"</formula>
    </cfRule>
    <cfRule type="beginsWith" dxfId="331" priority="174" operator="beginsWith" text="RIESGO LEVE">
      <formula>LEFT(Z73,LEN("RIESGO LEVE"))="RIESGO LEVE"</formula>
    </cfRule>
  </conditionalFormatting>
  <conditionalFormatting sqref="AA73">
    <cfRule type="beginsWith" dxfId="330" priority="169" operator="beginsWith" text="RIESGO SIGNIFICATIVO">
      <formula>LEFT(AA73,LEN("RIESGO SIGNIFICATIVO"))="RIESGO SIGNIFICATIVO"</formula>
    </cfRule>
    <cfRule type="beginsWith" dxfId="329" priority="170" operator="beginsWith" text="RIESGO MODERADO">
      <formula>LEFT(AA73,LEN("RIESGO MODERADO"))="RIESGO MODERADO"</formula>
    </cfRule>
    <cfRule type="beginsWith" dxfId="328" priority="171" operator="beginsWith" text="RIESGO LEVE">
      <formula>LEFT(AA73,LEN("RIESGO LEVE"))="RIESGO LEVE"</formula>
    </cfRule>
  </conditionalFormatting>
  <conditionalFormatting sqref="Z74">
    <cfRule type="beginsWith" dxfId="327" priority="166" operator="beginsWith" text="RIESGO SIGNIFICATIVO">
      <formula>LEFT(Z74,LEN("RIESGO SIGNIFICATIVO"))="RIESGO SIGNIFICATIVO"</formula>
    </cfRule>
    <cfRule type="beginsWith" dxfId="326" priority="167" operator="beginsWith" text="RIESGO MODERADO">
      <formula>LEFT(Z74,LEN("RIESGO MODERADO"))="RIESGO MODERADO"</formula>
    </cfRule>
    <cfRule type="beginsWith" dxfId="325" priority="168" operator="beginsWith" text="RIESGO LEVE">
      <formula>LEFT(Z74,LEN("RIESGO LEVE"))="RIESGO LEVE"</formula>
    </cfRule>
  </conditionalFormatting>
  <conditionalFormatting sqref="AA74">
    <cfRule type="beginsWith" dxfId="324" priority="163" operator="beginsWith" text="RIESGO SIGNIFICATIVO">
      <formula>LEFT(AA74,LEN("RIESGO SIGNIFICATIVO"))="RIESGO SIGNIFICATIVO"</formula>
    </cfRule>
    <cfRule type="beginsWith" dxfId="323" priority="164" operator="beginsWith" text="RIESGO MODERADO">
      <formula>LEFT(AA74,LEN("RIESGO MODERADO"))="RIESGO MODERADO"</formula>
    </cfRule>
    <cfRule type="beginsWith" dxfId="322" priority="165" operator="beginsWith" text="RIESGO LEVE">
      <formula>LEFT(AA74,LEN("RIESGO LEVE"))="RIESGO LEVE"</formula>
    </cfRule>
  </conditionalFormatting>
  <conditionalFormatting sqref="Z75">
    <cfRule type="beginsWith" dxfId="321" priority="160" operator="beginsWith" text="RIESGO SIGNIFICATIVO">
      <formula>LEFT(Z75,LEN("RIESGO SIGNIFICATIVO"))="RIESGO SIGNIFICATIVO"</formula>
    </cfRule>
    <cfRule type="beginsWith" dxfId="320" priority="161" operator="beginsWith" text="RIESGO MODERADO">
      <formula>LEFT(Z75,LEN("RIESGO MODERADO"))="RIESGO MODERADO"</formula>
    </cfRule>
    <cfRule type="beginsWith" dxfId="319" priority="162" operator="beginsWith" text="RIESGO LEVE">
      <formula>LEFT(Z75,LEN("RIESGO LEVE"))="RIESGO LEVE"</formula>
    </cfRule>
  </conditionalFormatting>
  <conditionalFormatting sqref="AA75">
    <cfRule type="beginsWith" dxfId="318" priority="157" operator="beginsWith" text="RIESGO SIGNIFICATIVO">
      <formula>LEFT(AA75,LEN("RIESGO SIGNIFICATIVO"))="RIESGO SIGNIFICATIVO"</formula>
    </cfRule>
    <cfRule type="beginsWith" dxfId="317" priority="158" operator="beginsWith" text="RIESGO MODERADO">
      <formula>LEFT(AA75,LEN("RIESGO MODERADO"))="RIESGO MODERADO"</formula>
    </cfRule>
    <cfRule type="beginsWith" dxfId="316" priority="159" operator="beginsWith" text="RIESGO LEVE">
      <formula>LEFT(AA75,LEN("RIESGO LEVE"))="RIESGO LEVE"</formula>
    </cfRule>
  </conditionalFormatting>
  <conditionalFormatting sqref="Z76">
    <cfRule type="beginsWith" dxfId="315" priority="154" operator="beginsWith" text="RIESGO SIGNIFICATIVO">
      <formula>LEFT(Z76,LEN("RIESGO SIGNIFICATIVO"))="RIESGO SIGNIFICATIVO"</formula>
    </cfRule>
    <cfRule type="beginsWith" dxfId="314" priority="155" operator="beginsWith" text="RIESGO MODERADO">
      <formula>LEFT(Z76,LEN("RIESGO MODERADO"))="RIESGO MODERADO"</formula>
    </cfRule>
    <cfRule type="beginsWith" dxfId="313" priority="156" operator="beginsWith" text="RIESGO LEVE">
      <formula>LEFT(Z76,LEN("RIESGO LEVE"))="RIESGO LEVE"</formula>
    </cfRule>
  </conditionalFormatting>
  <conditionalFormatting sqref="AA76">
    <cfRule type="beginsWith" dxfId="312" priority="151" operator="beginsWith" text="RIESGO SIGNIFICATIVO">
      <formula>LEFT(AA76,LEN("RIESGO SIGNIFICATIVO"))="RIESGO SIGNIFICATIVO"</formula>
    </cfRule>
    <cfRule type="beginsWith" dxfId="311" priority="152" operator="beginsWith" text="RIESGO MODERADO">
      <formula>LEFT(AA76,LEN("RIESGO MODERADO"))="RIESGO MODERADO"</formula>
    </cfRule>
    <cfRule type="beginsWith" dxfId="310" priority="153" operator="beginsWith" text="RIESGO LEVE">
      <formula>LEFT(AA76,LEN("RIESGO LEVE"))="RIESGO LEVE"</formula>
    </cfRule>
  </conditionalFormatting>
  <conditionalFormatting sqref="Z77">
    <cfRule type="beginsWith" dxfId="309" priority="148" operator="beginsWith" text="RIESGO SIGNIFICATIVO">
      <formula>LEFT(Z77,LEN("RIESGO SIGNIFICATIVO"))="RIESGO SIGNIFICATIVO"</formula>
    </cfRule>
    <cfRule type="beginsWith" dxfId="308" priority="149" operator="beginsWith" text="RIESGO MODERADO">
      <formula>LEFT(Z77,LEN("RIESGO MODERADO"))="RIESGO MODERADO"</formula>
    </cfRule>
    <cfRule type="beginsWith" dxfId="307" priority="150" operator="beginsWith" text="RIESGO LEVE">
      <formula>LEFT(Z77,LEN("RIESGO LEVE"))="RIESGO LEVE"</formula>
    </cfRule>
  </conditionalFormatting>
  <conditionalFormatting sqref="AA77">
    <cfRule type="beginsWith" dxfId="306" priority="145" operator="beginsWith" text="RIESGO SIGNIFICATIVO">
      <formula>LEFT(AA77,LEN("RIESGO SIGNIFICATIVO"))="RIESGO SIGNIFICATIVO"</formula>
    </cfRule>
    <cfRule type="beginsWith" dxfId="305" priority="146" operator="beginsWith" text="RIESGO MODERADO">
      <formula>LEFT(AA77,LEN("RIESGO MODERADO"))="RIESGO MODERADO"</formula>
    </cfRule>
    <cfRule type="beginsWith" dxfId="304" priority="147" operator="beginsWith" text="RIESGO LEVE">
      <formula>LEFT(AA77,LEN("RIESGO LEVE"))="RIESGO LEVE"</formula>
    </cfRule>
  </conditionalFormatting>
  <conditionalFormatting sqref="Z78">
    <cfRule type="beginsWith" dxfId="303" priority="142" operator="beginsWith" text="RIESGO SIGNIFICATIVO">
      <formula>LEFT(Z78,LEN("RIESGO SIGNIFICATIVO"))="RIESGO SIGNIFICATIVO"</formula>
    </cfRule>
    <cfRule type="beginsWith" dxfId="302" priority="143" operator="beginsWith" text="RIESGO MODERADO">
      <formula>LEFT(Z78,LEN("RIESGO MODERADO"))="RIESGO MODERADO"</formula>
    </cfRule>
    <cfRule type="beginsWith" dxfId="301" priority="144" operator="beginsWith" text="RIESGO LEVE">
      <formula>LEFT(Z78,LEN("RIESGO LEVE"))="RIESGO LEVE"</formula>
    </cfRule>
  </conditionalFormatting>
  <conditionalFormatting sqref="AA78">
    <cfRule type="beginsWith" dxfId="300" priority="139" operator="beginsWith" text="RIESGO SIGNIFICATIVO">
      <formula>LEFT(AA78,LEN("RIESGO SIGNIFICATIVO"))="RIESGO SIGNIFICATIVO"</formula>
    </cfRule>
    <cfRule type="beginsWith" dxfId="299" priority="140" operator="beginsWith" text="RIESGO MODERADO">
      <formula>LEFT(AA78,LEN("RIESGO MODERADO"))="RIESGO MODERADO"</formula>
    </cfRule>
    <cfRule type="beginsWith" dxfId="298" priority="141" operator="beginsWith" text="RIESGO LEVE">
      <formula>LEFT(AA78,LEN("RIESGO LEVE"))="RIESGO LEVE"</formula>
    </cfRule>
  </conditionalFormatting>
  <conditionalFormatting sqref="Z79">
    <cfRule type="beginsWith" dxfId="297" priority="136" operator="beginsWith" text="RIESGO SIGNIFICATIVO">
      <formula>LEFT(Z79,LEN("RIESGO SIGNIFICATIVO"))="RIESGO SIGNIFICATIVO"</formula>
    </cfRule>
    <cfRule type="beginsWith" dxfId="296" priority="137" operator="beginsWith" text="RIESGO MODERADO">
      <formula>LEFT(Z79,LEN("RIESGO MODERADO"))="RIESGO MODERADO"</formula>
    </cfRule>
    <cfRule type="beginsWith" dxfId="295" priority="138" operator="beginsWith" text="RIESGO LEVE">
      <formula>LEFT(Z79,LEN("RIESGO LEVE"))="RIESGO LEVE"</formula>
    </cfRule>
  </conditionalFormatting>
  <conditionalFormatting sqref="AA79">
    <cfRule type="beginsWith" dxfId="294" priority="133" operator="beginsWith" text="RIESGO SIGNIFICATIVO">
      <formula>LEFT(AA79,LEN("RIESGO SIGNIFICATIVO"))="RIESGO SIGNIFICATIVO"</formula>
    </cfRule>
    <cfRule type="beginsWith" dxfId="293" priority="134" operator="beginsWith" text="RIESGO MODERADO">
      <formula>LEFT(AA79,LEN("RIESGO MODERADO"))="RIESGO MODERADO"</formula>
    </cfRule>
    <cfRule type="beginsWith" dxfId="292" priority="135" operator="beginsWith" text="RIESGO LEVE">
      <formula>LEFT(AA79,LEN("RIESGO LEVE"))="RIESGO LEVE"</formula>
    </cfRule>
  </conditionalFormatting>
  <conditionalFormatting sqref="Z80">
    <cfRule type="beginsWith" dxfId="291" priority="130" operator="beginsWith" text="RIESGO SIGNIFICATIVO">
      <formula>LEFT(Z80,LEN("RIESGO SIGNIFICATIVO"))="RIESGO SIGNIFICATIVO"</formula>
    </cfRule>
    <cfRule type="beginsWith" dxfId="290" priority="131" operator="beginsWith" text="RIESGO MODERADO">
      <formula>LEFT(Z80,LEN("RIESGO MODERADO"))="RIESGO MODERADO"</formula>
    </cfRule>
    <cfRule type="beginsWith" dxfId="289" priority="132" operator="beginsWith" text="RIESGO LEVE">
      <formula>LEFT(Z80,LEN("RIESGO LEVE"))="RIESGO LEVE"</formula>
    </cfRule>
  </conditionalFormatting>
  <conditionalFormatting sqref="AA80">
    <cfRule type="beginsWith" dxfId="288" priority="127" operator="beginsWith" text="RIESGO SIGNIFICATIVO">
      <formula>LEFT(AA80,LEN("RIESGO SIGNIFICATIVO"))="RIESGO SIGNIFICATIVO"</formula>
    </cfRule>
    <cfRule type="beginsWith" dxfId="287" priority="128" operator="beginsWith" text="RIESGO MODERADO">
      <formula>LEFT(AA80,LEN("RIESGO MODERADO"))="RIESGO MODERADO"</formula>
    </cfRule>
    <cfRule type="beginsWith" dxfId="286" priority="129" operator="beginsWith" text="RIESGO LEVE">
      <formula>LEFT(AA80,LEN("RIESGO LEVE"))="RIESGO LEVE"</formula>
    </cfRule>
  </conditionalFormatting>
  <conditionalFormatting sqref="Z81">
    <cfRule type="beginsWith" dxfId="285" priority="124" operator="beginsWith" text="RIESGO SIGNIFICATIVO">
      <formula>LEFT(Z81,LEN("RIESGO SIGNIFICATIVO"))="RIESGO SIGNIFICATIVO"</formula>
    </cfRule>
    <cfRule type="beginsWith" dxfId="284" priority="125" operator="beginsWith" text="RIESGO MODERADO">
      <formula>LEFT(Z81,LEN("RIESGO MODERADO"))="RIESGO MODERADO"</formula>
    </cfRule>
    <cfRule type="beginsWith" dxfId="283" priority="126" operator="beginsWith" text="RIESGO LEVE">
      <formula>LEFT(Z81,LEN("RIESGO LEVE"))="RIESGO LEVE"</formula>
    </cfRule>
  </conditionalFormatting>
  <conditionalFormatting sqref="AA81">
    <cfRule type="beginsWith" dxfId="282" priority="121" operator="beginsWith" text="RIESGO SIGNIFICATIVO">
      <formula>LEFT(AA81,LEN("RIESGO SIGNIFICATIVO"))="RIESGO SIGNIFICATIVO"</formula>
    </cfRule>
    <cfRule type="beginsWith" dxfId="281" priority="122" operator="beginsWith" text="RIESGO MODERADO">
      <formula>LEFT(AA81,LEN("RIESGO MODERADO"))="RIESGO MODERADO"</formula>
    </cfRule>
    <cfRule type="beginsWith" dxfId="280" priority="123" operator="beginsWith" text="RIESGO LEVE">
      <formula>LEFT(AA81,LEN("RIESGO LEVE"))="RIESGO LEVE"</formula>
    </cfRule>
  </conditionalFormatting>
  <conditionalFormatting sqref="Z82">
    <cfRule type="beginsWith" dxfId="279" priority="118" operator="beginsWith" text="RIESGO SIGNIFICATIVO">
      <formula>LEFT(Z82,LEN("RIESGO SIGNIFICATIVO"))="RIESGO SIGNIFICATIVO"</formula>
    </cfRule>
    <cfRule type="beginsWith" dxfId="278" priority="119" operator="beginsWith" text="RIESGO MODERADO">
      <formula>LEFT(Z82,LEN("RIESGO MODERADO"))="RIESGO MODERADO"</formula>
    </cfRule>
    <cfRule type="beginsWith" dxfId="277" priority="120" operator="beginsWith" text="RIESGO LEVE">
      <formula>LEFT(Z82,LEN("RIESGO LEVE"))="RIESGO LEVE"</formula>
    </cfRule>
  </conditionalFormatting>
  <conditionalFormatting sqref="AA82">
    <cfRule type="beginsWith" dxfId="276" priority="115" operator="beginsWith" text="RIESGO SIGNIFICATIVO">
      <formula>LEFT(AA82,LEN("RIESGO SIGNIFICATIVO"))="RIESGO SIGNIFICATIVO"</formula>
    </cfRule>
    <cfRule type="beginsWith" dxfId="275" priority="116" operator="beginsWith" text="RIESGO MODERADO">
      <formula>LEFT(AA82,LEN("RIESGO MODERADO"))="RIESGO MODERADO"</formula>
    </cfRule>
    <cfRule type="beginsWith" dxfId="274" priority="117" operator="beginsWith" text="RIESGO LEVE">
      <formula>LEFT(AA82,LEN("RIESGO LEVE"))="RIESGO LEVE"</formula>
    </cfRule>
  </conditionalFormatting>
  <conditionalFormatting sqref="Z83">
    <cfRule type="beginsWith" dxfId="273" priority="112" operator="beginsWith" text="RIESGO SIGNIFICATIVO">
      <formula>LEFT(Z83,LEN("RIESGO SIGNIFICATIVO"))="RIESGO SIGNIFICATIVO"</formula>
    </cfRule>
    <cfRule type="beginsWith" dxfId="272" priority="113" operator="beginsWith" text="RIESGO MODERADO">
      <formula>LEFT(Z83,LEN("RIESGO MODERADO"))="RIESGO MODERADO"</formula>
    </cfRule>
    <cfRule type="beginsWith" dxfId="271" priority="114" operator="beginsWith" text="RIESGO LEVE">
      <formula>LEFT(Z83,LEN("RIESGO LEVE"))="RIESGO LEVE"</formula>
    </cfRule>
  </conditionalFormatting>
  <conditionalFormatting sqref="AA83">
    <cfRule type="beginsWith" dxfId="270" priority="109" operator="beginsWith" text="RIESGO SIGNIFICATIVO">
      <formula>LEFT(AA83,LEN("RIESGO SIGNIFICATIVO"))="RIESGO SIGNIFICATIVO"</formula>
    </cfRule>
    <cfRule type="beginsWith" dxfId="269" priority="110" operator="beginsWith" text="RIESGO MODERADO">
      <formula>LEFT(AA83,LEN("RIESGO MODERADO"))="RIESGO MODERADO"</formula>
    </cfRule>
    <cfRule type="beginsWith" dxfId="268" priority="111" operator="beginsWith" text="RIESGO LEVE">
      <formula>LEFT(AA83,LEN("RIESGO LEVE"))="RIESGO LEVE"</formula>
    </cfRule>
  </conditionalFormatting>
  <conditionalFormatting sqref="Z84">
    <cfRule type="beginsWith" dxfId="267" priority="106" operator="beginsWith" text="RIESGO SIGNIFICATIVO">
      <formula>LEFT(Z84,LEN("RIESGO SIGNIFICATIVO"))="RIESGO SIGNIFICATIVO"</formula>
    </cfRule>
    <cfRule type="beginsWith" dxfId="266" priority="107" operator="beginsWith" text="RIESGO MODERADO">
      <formula>LEFT(Z84,LEN("RIESGO MODERADO"))="RIESGO MODERADO"</formula>
    </cfRule>
    <cfRule type="beginsWith" dxfId="265" priority="108" operator="beginsWith" text="RIESGO LEVE">
      <formula>LEFT(Z84,LEN("RIESGO LEVE"))="RIESGO LEVE"</formula>
    </cfRule>
  </conditionalFormatting>
  <conditionalFormatting sqref="AA84">
    <cfRule type="beginsWith" dxfId="264" priority="103" operator="beginsWith" text="RIESGO SIGNIFICATIVO">
      <formula>LEFT(AA84,LEN("RIESGO SIGNIFICATIVO"))="RIESGO SIGNIFICATIVO"</formula>
    </cfRule>
    <cfRule type="beginsWith" dxfId="263" priority="104" operator="beginsWith" text="RIESGO MODERADO">
      <formula>LEFT(AA84,LEN("RIESGO MODERADO"))="RIESGO MODERADO"</formula>
    </cfRule>
    <cfRule type="beginsWith" dxfId="262" priority="105" operator="beginsWith" text="RIESGO LEVE">
      <formula>LEFT(AA84,LEN("RIESGO LEVE"))="RIESGO LEVE"</formula>
    </cfRule>
  </conditionalFormatting>
  <conditionalFormatting sqref="Z85">
    <cfRule type="beginsWith" dxfId="261" priority="100" operator="beginsWith" text="RIESGO SIGNIFICATIVO">
      <formula>LEFT(Z85,LEN("RIESGO SIGNIFICATIVO"))="RIESGO SIGNIFICATIVO"</formula>
    </cfRule>
    <cfRule type="beginsWith" dxfId="260" priority="101" operator="beginsWith" text="RIESGO MODERADO">
      <formula>LEFT(Z85,LEN("RIESGO MODERADO"))="RIESGO MODERADO"</formula>
    </cfRule>
    <cfRule type="beginsWith" dxfId="259" priority="102" operator="beginsWith" text="RIESGO LEVE">
      <formula>LEFT(Z85,LEN("RIESGO LEVE"))="RIESGO LEVE"</formula>
    </cfRule>
  </conditionalFormatting>
  <conditionalFormatting sqref="AA85">
    <cfRule type="beginsWith" dxfId="258" priority="97" operator="beginsWith" text="RIESGO SIGNIFICATIVO">
      <formula>LEFT(AA85,LEN("RIESGO SIGNIFICATIVO"))="RIESGO SIGNIFICATIVO"</formula>
    </cfRule>
    <cfRule type="beginsWith" dxfId="257" priority="98" operator="beginsWith" text="RIESGO MODERADO">
      <formula>LEFT(AA85,LEN("RIESGO MODERADO"))="RIESGO MODERADO"</formula>
    </cfRule>
    <cfRule type="beginsWith" dxfId="256" priority="99" operator="beginsWith" text="RIESGO LEVE">
      <formula>LEFT(AA85,LEN("RIESGO LEVE"))="RIESGO LEVE"</formula>
    </cfRule>
  </conditionalFormatting>
  <conditionalFormatting sqref="Z86">
    <cfRule type="beginsWith" dxfId="255" priority="94" operator="beginsWith" text="RIESGO SIGNIFICATIVO">
      <formula>LEFT(Z86,LEN("RIESGO SIGNIFICATIVO"))="RIESGO SIGNIFICATIVO"</formula>
    </cfRule>
    <cfRule type="beginsWith" dxfId="254" priority="95" operator="beginsWith" text="RIESGO MODERADO">
      <formula>LEFT(Z86,LEN("RIESGO MODERADO"))="RIESGO MODERADO"</formula>
    </cfRule>
    <cfRule type="beginsWith" dxfId="253" priority="96" operator="beginsWith" text="RIESGO LEVE">
      <formula>LEFT(Z86,LEN("RIESGO LEVE"))="RIESGO LEVE"</formula>
    </cfRule>
  </conditionalFormatting>
  <conditionalFormatting sqref="AA86">
    <cfRule type="beginsWith" dxfId="252" priority="91" operator="beginsWith" text="RIESGO SIGNIFICATIVO">
      <formula>LEFT(AA86,LEN("RIESGO SIGNIFICATIVO"))="RIESGO SIGNIFICATIVO"</formula>
    </cfRule>
    <cfRule type="beginsWith" dxfId="251" priority="92" operator="beginsWith" text="RIESGO MODERADO">
      <formula>LEFT(AA86,LEN("RIESGO MODERADO"))="RIESGO MODERADO"</formula>
    </cfRule>
    <cfRule type="beginsWith" dxfId="250" priority="93" operator="beginsWith" text="RIESGO LEVE">
      <formula>LEFT(AA86,LEN("RIESGO LEVE"))="RIESGO LEVE"</formula>
    </cfRule>
  </conditionalFormatting>
  <conditionalFormatting sqref="Z87">
    <cfRule type="beginsWith" dxfId="249" priority="88" operator="beginsWith" text="RIESGO SIGNIFICATIVO">
      <formula>LEFT(Z87,LEN("RIESGO SIGNIFICATIVO"))="RIESGO SIGNIFICATIVO"</formula>
    </cfRule>
    <cfRule type="beginsWith" dxfId="248" priority="89" operator="beginsWith" text="RIESGO MODERADO">
      <formula>LEFT(Z87,LEN("RIESGO MODERADO"))="RIESGO MODERADO"</formula>
    </cfRule>
    <cfRule type="beginsWith" dxfId="247" priority="90" operator="beginsWith" text="RIESGO LEVE">
      <formula>LEFT(Z87,LEN("RIESGO LEVE"))="RIESGO LEVE"</formula>
    </cfRule>
  </conditionalFormatting>
  <conditionalFormatting sqref="AA87">
    <cfRule type="beginsWith" dxfId="246" priority="85" operator="beginsWith" text="RIESGO SIGNIFICATIVO">
      <formula>LEFT(AA87,LEN("RIESGO SIGNIFICATIVO"))="RIESGO SIGNIFICATIVO"</formula>
    </cfRule>
    <cfRule type="beginsWith" dxfId="245" priority="86" operator="beginsWith" text="RIESGO MODERADO">
      <formula>LEFT(AA87,LEN("RIESGO MODERADO"))="RIESGO MODERADO"</formula>
    </cfRule>
    <cfRule type="beginsWith" dxfId="244" priority="87" operator="beginsWith" text="RIESGO LEVE">
      <formula>LEFT(AA87,LEN("RIESGO LEVE"))="RIESGO LEVE"</formula>
    </cfRule>
  </conditionalFormatting>
  <conditionalFormatting sqref="Z88">
    <cfRule type="beginsWith" dxfId="243" priority="82" operator="beginsWith" text="RIESGO SIGNIFICATIVO">
      <formula>LEFT(Z88,LEN("RIESGO SIGNIFICATIVO"))="RIESGO SIGNIFICATIVO"</formula>
    </cfRule>
    <cfRule type="beginsWith" dxfId="242" priority="83" operator="beginsWith" text="RIESGO MODERADO">
      <formula>LEFT(Z88,LEN("RIESGO MODERADO"))="RIESGO MODERADO"</formula>
    </cfRule>
    <cfRule type="beginsWith" dxfId="241" priority="84" operator="beginsWith" text="RIESGO LEVE">
      <formula>LEFT(Z88,LEN("RIESGO LEVE"))="RIESGO LEVE"</formula>
    </cfRule>
  </conditionalFormatting>
  <conditionalFormatting sqref="AA88">
    <cfRule type="beginsWith" dxfId="240" priority="79" operator="beginsWith" text="RIESGO SIGNIFICATIVO">
      <formula>LEFT(AA88,LEN("RIESGO SIGNIFICATIVO"))="RIESGO SIGNIFICATIVO"</formula>
    </cfRule>
    <cfRule type="beginsWith" dxfId="239" priority="80" operator="beginsWith" text="RIESGO MODERADO">
      <formula>LEFT(AA88,LEN("RIESGO MODERADO"))="RIESGO MODERADO"</formula>
    </cfRule>
    <cfRule type="beginsWith" dxfId="238" priority="81" operator="beginsWith" text="RIESGO LEVE">
      <formula>LEFT(AA88,LEN("RIESGO LEVE"))="RIESGO LEVE"</formula>
    </cfRule>
  </conditionalFormatting>
  <conditionalFormatting sqref="Z89">
    <cfRule type="beginsWith" dxfId="237" priority="76" operator="beginsWith" text="RIESGO SIGNIFICATIVO">
      <formula>LEFT(Z89,LEN("RIESGO SIGNIFICATIVO"))="RIESGO SIGNIFICATIVO"</formula>
    </cfRule>
    <cfRule type="beginsWith" dxfId="236" priority="77" operator="beginsWith" text="RIESGO MODERADO">
      <formula>LEFT(Z89,LEN("RIESGO MODERADO"))="RIESGO MODERADO"</formula>
    </cfRule>
    <cfRule type="beginsWith" dxfId="235" priority="78" operator="beginsWith" text="RIESGO LEVE">
      <formula>LEFT(Z89,LEN("RIESGO LEVE"))="RIESGO LEVE"</formula>
    </cfRule>
  </conditionalFormatting>
  <conditionalFormatting sqref="AA89">
    <cfRule type="beginsWith" dxfId="234" priority="73" operator="beginsWith" text="RIESGO SIGNIFICATIVO">
      <formula>LEFT(AA89,LEN("RIESGO SIGNIFICATIVO"))="RIESGO SIGNIFICATIVO"</formula>
    </cfRule>
    <cfRule type="beginsWith" dxfId="233" priority="74" operator="beginsWith" text="RIESGO MODERADO">
      <formula>LEFT(AA89,LEN("RIESGO MODERADO"))="RIESGO MODERADO"</formula>
    </cfRule>
    <cfRule type="beginsWith" dxfId="232" priority="75" operator="beginsWith" text="RIESGO LEVE">
      <formula>LEFT(AA89,LEN("RIESGO LEVE"))="RIESGO LEVE"</formula>
    </cfRule>
  </conditionalFormatting>
  <conditionalFormatting sqref="Z90">
    <cfRule type="beginsWith" dxfId="231" priority="70" operator="beginsWith" text="RIESGO SIGNIFICATIVO">
      <formula>LEFT(Z90,LEN("RIESGO SIGNIFICATIVO"))="RIESGO SIGNIFICATIVO"</formula>
    </cfRule>
    <cfRule type="beginsWith" dxfId="230" priority="71" operator="beginsWith" text="RIESGO MODERADO">
      <formula>LEFT(Z90,LEN("RIESGO MODERADO"))="RIESGO MODERADO"</formula>
    </cfRule>
    <cfRule type="beginsWith" dxfId="229" priority="72" operator="beginsWith" text="RIESGO LEVE">
      <formula>LEFT(Z90,LEN("RIESGO LEVE"))="RIESGO LEVE"</formula>
    </cfRule>
  </conditionalFormatting>
  <conditionalFormatting sqref="AA90">
    <cfRule type="beginsWith" dxfId="228" priority="67" operator="beginsWith" text="RIESGO SIGNIFICATIVO">
      <formula>LEFT(AA90,LEN("RIESGO SIGNIFICATIVO"))="RIESGO SIGNIFICATIVO"</formula>
    </cfRule>
    <cfRule type="beginsWith" dxfId="227" priority="68" operator="beginsWith" text="RIESGO MODERADO">
      <formula>LEFT(AA90,LEN("RIESGO MODERADO"))="RIESGO MODERADO"</formula>
    </cfRule>
    <cfRule type="beginsWith" dxfId="226" priority="69" operator="beginsWith" text="RIESGO LEVE">
      <formula>LEFT(AA90,LEN("RIESGO LEVE"))="RIESGO LEVE"</formula>
    </cfRule>
  </conditionalFormatting>
  <conditionalFormatting sqref="Z91">
    <cfRule type="beginsWith" dxfId="225" priority="64" operator="beginsWith" text="RIESGO SIGNIFICATIVO">
      <formula>LEFT(Z91,LEN("RIESGO SIGNIFICATIVO"))="RIESGO SIGNIFICATIVO"</formula>
    </cfRule>
    <cfRule type="beginsWith" dxfId="224" priority="65" operator="beginsWith" text="RIESGO MODERADO">
      <formula>LEFT(Z91,LEN("RIESGO MODERADO"))="RIESGO MODERADO"</formula>
    </cfRule>
    <cfRule type="beginsWith" dxfId="223" priority="66" operator="beginsWith" text="RIESGO LEVE">
      <formula>LEFT(Z91,LEN("RIESGO LEVE"))="RIESGO LEVE"</formula>
    </cfRule>
  </conditionalFormatting>
  <conditionalFormatting sqref="AA91">
    <cfRule type="beginsWith" dxfId="222" priority="61" operator="beginsWith" text="RIESGO SIGNIFICATIVO">
      <formula>LEFT(AA91,LEN("RIESGO SIGNIFICATIVO"))="RIESGO SIGNIFICATIVO"</formula>
    </cfRule>
    <cfRule type="beginsWith" dxfId="221" priority="62" operator="beginsWith" text="RIESGO MODERADO">
      <formula>LEFT(AA91,LEN("RIESGO MODERADO"))="RIESGO MODERADO"</formula>
    </cfRule>
    <cfRule type="beginsWith" dxfId="220" priority="63" operator="beginsWith" text="RIESGO LEVE">
      <formula>LEFT(AA91,LEN("RIESGO LEVE"))="RIESGO LEVE"</formula>
    </cfRule>
  </conditionalFormatting>
  <conditionalFormatting sqref="Z92">
    <cfRule type="beginsWith" dxfId="219" priority="58" operator="beginsWith" text="RIESGO SIGNIFICATIVO">
      <formula>LEFT(Z92,LEN("RIESGO SIGNIFICATIVO"))="RIESGO SIGNIFICATIVO"</formula>
    </cfRule>
    <cfRule type="beginsWith" dxfId="218" priority="59" operator="beginsWith" text="RIESGO MODERADO">
      <formula>LEFT(Z92,LEN("RIESGO MODERADO"))="RIESGO MODERADO"</formula>
    </cfRule>
    <cfRule type="beginsWith" dxfId="217" priority="60" operator="beginsWith" text="RIESGO LEVE">
      <formula>LEFT(Z92,LEN("RIESGO LEVE"))="RIESGO LEVE"</formula>
    </cfRule>
  </conditionalFormatting>
  <conditionalFormatting sqref="AA92">
    <cfRule type="beginsWith" dxfId="216" priority="55" operator="beginsWith" text="RIESGO SIGNIFICATIVO">
      <formula>LEFT(AA92,LEN("RIESGO SIGNIFICATIVO"))="RIESGO SIGNIFICATIVO"</formula>
    </cfRule>
    <cfRule type="beginsWith" dxfId="215" priority="56" operator="beginsWith" text="RIESGO MODERADO">
      <formula>LEFT(AA92,LEN("RIESGO MODERADO"))="RIESGO MODERADO"</formula>
    </cfRule>
    <cfRule type="beginsWith" dxfId="214" priority="57" operator="beginsWith" text="RIESGO LEVE">
      <formula>LEFT(AA92,LEN("RIESGO LEVE"))="RIESGO LEVE"</formula>
    </cfRule>
  </conditionalFormatting>
  <conditionalFormatting sqref="Z93">
    <cfRule type="beginsWith" dxfId="213" priority="52" operator="beginsWith" text="RIESGO SIGNIFICATIVO">
      <formula>LEFT(Z93,LEN("RIESGO SIGNIFICATIVO"))="RIESGO SIGNIFICATIVO"</formula>
    </cfRule>
    <cfRule type="beginsWith" dxfId="212" priority="53" operator="beginsWith" text="RIESGO MODERADO">
      <formula>LEFT(Z93,LEN("RIESGO MODERADO"))="RIESGO MODERADO"</formula>
    </cfRule>
    <cfRule type="beginsWith" dxfId="211" priority="54" operator="beginsWith" text="RIESGO LEVE">
      <formula>LEFT(Z93,LEN("RIESGO LEVE"))="RIESGO LEVE"</formula>
    </cfRule>
  </conditionalFormatting>
  <conditionalFormatting sqref="AA93">
    <cfRule type="beginsWith" dxfId="210" priority="49" operator="beginsWith" text="RIESGO SIGNIFICATIVO">
      <formula>LEFT(AA93,LEN("RIESGO SIGNIFICATIVO"))="RIESGO SIGNIFICATIVO"</formula>
    </cfRule>
    <cfRule type="beginsWith" dxfId="209" priority="50" operator="beginsWith" text="RIESGO MODERADO">
      <formula>LEFT(AA93,LEN("RIESGO MODERADO"))="RIESGO MODERADO"</formula>
    </cfRule>
    <cfRule type="beginsWith" dxfId="208" priority="51" operator="beginsWith" text="RIESGO LEVE">
      <formula>LEFT(AA93,LEN("RIESGO LEVE"))="RIESGO LEVE"</formula>
    </cfRule>
  </conditionalFormatting>
  <conditionalFormatting sqref="Z94">
    <cfRule type="beginsWith" dxfId="207" priority="46" operator="beginsWith" text="RIESGO SIGNIFICATIVO">
      <formula>LEFT(Z94,LEN("RIESGO SIGNIFICATIVO"))="RIESGO SIGNIFICATIVO"</formula>
    </cfRule>
    <cfRule type="beginsWith" dxfId="206" priority="47" operator="beginsWith" text="RIESGO MODERADO">
      <formula>LEFT(Z94,LEN("RIESGO MODERADO"))="RIESGO MODERADO"</formula>
    </cfRule>
    <cfRule type="beginsWith" dxfId="205" priority="48" operator="beginsWith" text="RIESGO LEVE">
      <formula>LEFT(Z94,LEN("RIESGO LEVE"))="RIESGO LEVE"</formula>
    </cfRule>
  </conditionalFormatting>
  <conditionalFormatting sqref="AA94">
    <cfRule type="beginsWith" dxfId="204" priority="43" operator="beginsWith" text="RIESGO SIGNIFICATIVO">
      <formula>LEFT(AA94,LEN("RIESGO SIGNIFICATIVO"))="RIESGO SIGNIFICATIVO"</formula>
    </cfRule>
    <cfRule type="beginsWith" dxfId="203" priority="44" operator="beginsWith" text="RIESGO MODERADO">
      <formula>LEFT(AA94,LEN("RIESGO MODERADO"))="RIESGO MODERADO"</formula>
    </cfRule>
    <cfRule type="beginsWith" dxfId="202" priority="45" operator="beginsWith" text="RIESGO LEVE">
      <formula>LEFT(AA94,LEN("RIESGO LEVE"))="RIESGO LEVE"</formula>
    </cfRule>
  </conditionalFormatting>
  <conditionalFormatting sqref="Z95">
    <cfRule type="beginsWith" dxfId="201" priority="40" operator="beginsWith" text="RIESGO SIGNIFICATIVO">
      <formula>LEFT(Z95,LEN("RIESGO SIGNIFICATIVO"))="RIESGO SIGNIFICATIVO"</formula>
    </cfRule>
    <cfRule type="beginsWith" dxfId="200" priority="41" operator="beginsWith" text="RIESGO MODERADO">
      <formula>LEFT(Z95,LEN("RIESGO MODERADO"))="RIESGO MODERADO"</formula>
    </cfRule>
    <cfRule type="beginsWith" dxfId="199" priority="42" operator="beginsWith" text="RIESGO LEVE">
      <formula>LEFT(Z95,LEN("RIESGO LEVE"))="RIESGO LEVE"</formula>
    </cfRule>
  </conditionalFormatting>
  <conditionalFormatting sqref="AA95">
    <cfRule type="beginsWith" dxfId="198" priority="37" operator="beginsWith" text="RIESGO SIGNIFICATIVO">
      <formula>LEFT(AA95,LEN("RIESGO SIGNIFICATIVO"))="RIESGO SIGNIFICATIVO"</formula>
    </cfRule>
    <cfRule type="beginsWith" dxfId="197" priority="38" operator="beginsWith" text="RIESGO MODERADO">
      <formula>LEFT(AA95,LEN("RIESGO MODERADO"))="RIESGO MODERADO"</formula>
    </cfRule>
    <cfRule type="beginsWith" dxfId="196" priority="39" operator="beginsWith" text="RIESGO LEVE">
      <formula>LEFT(AA95,LEN("RIESGO LEVE"))="RIESGO LEVE"</formula>
    </cfRule>
  </conditionalFormatting>
  <conditionalFormatting sqref="Z96">
    <cfRule type="beginsWith" dxfId="195" priority="34" operator="beginsWith" text="RIESGO SIGNIFICATIVO">
      <formula>LEFT(Z96,LEN("RIESGO SIGNIFICATIVO"))="RIESGO SIGNIFICATIVO"</formula>
    </cfRule>
    <cfRule type="beginsWith" dxfId="194" priority="35" operator="beginsWith" text="RIESGO MODERADO">
      <formula>LEFT(Z96,LEN("RIESGO MODERADO"))="RIESGO MODERADO"</formula>
    </cfRule>
    <cfRule type="beginsWith" dxfId="193" priority="36" operator="beginsWith" text="RIESGO LEVE">
      <formula>LEFT(Z96,LEN("RIESGO LEVE"))="RIESGO LEVE"</formula>
    </cfRule>
  </conditionalFormatting>
  <conditionalFormatting sqref="AA96">
    <cfRule type="beginsWith" dxfId="192" priority="31" operator="beginsWith" text="RIESGO SIGNIFICATIVO">
      <formula>LEFT(AA96,LEN("RIESGO SIGNIFICATIVO"))="RIESGO SIGNIFICATIVO"</formula>
    </cfRule>
    <cfRule type="beginsWith" dxfId="191" priority="32" operator="beginsWith" text="RIESGO MODERADO">
      <formula>LEFT(AA96,LEN("RIESGO MODERADO"))="RIESGO MODERADO"</formula>
    </cfRule>
    <cfRule type="beginsWith" dxfId="190" priority="33" operator="beginsWith" text="RIESGO LEVE">
      <formula>LEFT(AA96,LEN("RIESGO LEVE"))="RIESGO LEVE"</formula>
    </cfRule>
  </conditionalFormatting>
  <conditionalFormatting sqref="Z97">
    <cfRule type="beginsWith" dxfId="189" priority="28" operator="beginsWith" text="RIESGO SIGNIFICATIVO">
      <formula>LEFT(Z97,LEN("RIESGO SIGNIFICATIVO"))="RIESGO SIGNIFICATIVO"</formula>
    </cfRule>
    <cfRule type="beginsWith" dxfId="188" priority="29" operator="beginsWith" text="RIESGO MODERADO">
      <formula>LEFT(Z97,LEN("RIESGO MODERADO"))="RIESGO MODERADO"</formula>
    </cfRule>
    <cfRule type="beginsWith" dxfId="187" priority="30" operator="beginsWith" text="RIESGO LEVE">
      <formula>LEFT(Z97,LEN("RIESGO LEVE"))="RIESGO LEVE"</formula>
    </cfRule>
  </conditionalFormatting>
  <conditionalFormatting sqref="AA97">
    <cfRule type="beginsWith" dxfId="186" priority="25" operator="beginsWith" text="RIESGO SIGNIFICATIVO">
      <formula>LEFT(AA97,LEN("RIESGO SIGNIFICATIVO"))="RIESGO SIGNIFICATIVO"</formula>
    </cfRule>
    <cfRule type="beginsWith" dxfId="185" priority="26" operator="beginsWith" text="RIESGO MODERADO">
      <formula>LEFT(AA97,LEN("RIESGO MODERADO"))="RIESGO MODERADO"</formula>
    </cfRule>
    <cfRule type="beginsWith" dxfId="184" priority="27" operator="beginsWith" text="RIESGO LEVE">
      <formula>LEFT(AA97,LEN("RIESGO LEVE"))="RIESGO LEVE"</formula>
    </cfRule>
  </conditionalFormatting>
  <conditionalFormatting sqref="Z98">
    <cfRule type="beginsWith" dxfId="183" priority="22" operator="beginsWith" text="RIESGO SIGNIFICATIVO">
      <formula>LEFT(Z98,LEN("RIESGO SIGNIFICATIVO"))="RIESGO SIGNIFICATIVO"</formula>
    </cfRule>
    <cfRule type="beginsWith" dxfId="182" priority="23" operator="beginsWith" text="RIESGO MODERADO">
      <formula>LEFT(Z98,LEN("RIESGO MODERADO"))="RIESGO MODERADO"</formula>
    </cfRule>
    <cfRule type="beginsWith" dxfId="181" priority="24" operator="beginsWith" text="RIESGO LEVE">
      <formula>LEFT(Z98,LEN("RIESGO LEVE"))="RIESGO LEVE"</formula>
    </cfRule>
  </conditionalFormatting>
  <conditionalFormatting sqref="AA98">
    <cfRule type="beginsWith" dxfId="180" priority="19" operator="beginsWith" text="RIESGO SIGNIFICATIVO">
      <formula>LEFT(AA98,LEN("RIESGO SIGNIFICATIVO"))="RIESGO SIGNIFICATIVO"</formula>
    </cfRule>
    <cfRule type="beginsWith" dxfId="179" priority="20" operator="beginsWith" text="RIESGO MODERADO">
      <formula>LEFT(AA98,LEN("RIESGO MODERADO"))="RIESGO MODERADO"</formula>
    </cfRule>
    <cfRule type="beginsWith" dxfId="178" priority="21" operator="beginsWith" text="RIESGO LEVE">
      <formula>LEFT(AA98,LEN("RIESGO LEVE"))="RIESGO LEVE"</formula>
    </cfRule>
  </conditionalFormatting>
  <conditionalFormatting sqref="Z99">
    <cfRule type="beginsWith" dxfId="177" priority="16" operator="beginsWith" text="RIESGO SIGNIFICATIVO">
      <formula>LEFT(Z99,LEN("RIESGO SIGNIFICATIVO"))="RIESGO SIGNIFICATIVO"</formula>
    </cfRule>
    <cfRule type="beginsWith" dxfId="176" priority="17" operator="beginsWith" text="RIESGO MODERADO">
      <formula>LEFT(Z99,LEN("RIESGO MODERADO"))="RIESGO MODERADO"</formula>
    </cfRule>
    <cfRule type="beginsWith" dxfId="175" priority="18" operator="beginsWith" text="RIESGO LEVE">
      <formula>LEFT(Z99,LEN("RIESGO LEVE"))="RIESGO LEVE"</formula>
    </cfRule>
  </conditionalFormatting>
  <conditionalFormatting sqref="AA99">
    <cfRule type="beginsWith" dxfId="174" priority="13" operator="beginsWith" text="RIESGO SIGNIFICATIVO">
      <formula>LEFT(AA99,LEN("RIESGO SIGNIFICATIVO"))="RIESGO SIGNIFICATIVO"</formula>
    </cfRule>
    <cfRule type="beginsWith" dxfId="173" priority="14" operator="beginsWith" text="RIESGO MODERADO">
      <formula>LEFT(AA99,LEN("RIESGO MODERADO"))="RIESGO MODERADO"</formula>
    </cfRule>
    <cfRule type="beginsWith" dxfId="172" priority="15" operator="beginsWith" text="RIESGO LEVE">
      <formula>LEFT(AA99,LEN("RIESGO LEVE"))="RIESGO LEVE"</formula>
    </cfRule>
  </conditionalFormatting>
  <conditionalFormatting sqref="Z100">
    <cfRule type="beginsWith" dxfId="171" priority="10" operator="beginsWith" text="RIESGO SIGNIFICATIVO">
      <formula>LEFT(Z100,LEN("RIESGO SIGNIFICATIVO"))="RIESGO SIGNIFICATIVO"</formula>
    </cfRule>
    <cfRule type="beginsWith" dxfId="170" priority="11" operator="beginsWith" text="RIESGO MODERADO">
      <formula>LEFT(Z100,LEN("RIESGO MODERADO"))="RIESGO MODERADO"</formula>
    </cfRule>
    <cfRule type="beginsWith" dxfId="169" priority="12" operator="beginsWith" text="RIESGO LEVE">
      <formula>LEFT(Z100,LEN("RIESGO LEVE"))="RIESGO LEVE"</formula>
    </cfRule>
  </conditionalFormatting>
  <conditionalFormatting sqref="AA100">
    <cfRule type="beginsWith" dxfId="168" priority="7" operator="beginsWith" text="RIESGO SIGNIFICATIVO">
      <formula>LEFT(AA100,LEN("RIESGO SIGNIFICATIVO"))="RIESGO SIGNIFICATIVO"</formula>
    </cfRule>
    <cfRule type="beginsWith" dxfId="167" priority="8" operator="beginsWith" text="RIESGO MODERADO">
      <formula>LEFT(AA100,LEN("RIESGO MODERADO"))="RIESGO MODERADO"</formula>
    </cfRule>
    <cfRule type="beginsWith" dxfId="166" priority="9" operator="beginsWith" text="RIESGO LEVE">
      <formula>LEFT(AA100,LEN("RIESGO LEVE"))="RIESGO LEVE"</formula>
    </cfRule>
  </conditionalFormatting>
  <conditionalFormatting sqref="Z101">
    <cfRule type="beginsWith" dxfId="165" priority="4" operator="beginsWith" text="RIESGO SIGNIFICATIVO">
      <formula>LEFT(Z101,LEN("RIESGO SIGNIFICATIVO"))="RIESGO SIGNIFICATIVO"</formula>
    </cfRule>
    <cfRule type="beginsWith" dxfId="164" priority="5" operator="beginsWith" text="RIESGO MODERADO">
      <formula>LEFT(Z101,LEN("RIESGO MODERADO"))="RIESGO MODERADO"</formula>
    </cfRule>
    <cfRule type="beginsWith" dxfId="163" priority="6" operator="beginsWith" text="RIESGO LEVE">
      <formula>LEFT(Z101,LEN("RIESGO LEVE"))="RIESGO LEVE"</formula>
    </cfRule>
  </conditionalFormatting>
  <conditionalFormatting sqref="AA101">
    <cfRule type="beginsWith" dxfId="162" priority="1" operator="beginsWith" text="RIESGO SIGNIFICATIVO">
      <formula>LEFT(AA101,LEN("RIESGO SIGNIFICATIVO"))="RIESGO SIGNIFICATIVO"</formula>
    </cfRule>
    <cfRule type="beginsWith" dxfId="161" priority="2" operator="beginsWith" text="RIESGO MODERADO">
      <formula>LEFT(AA101,LEN("RIESGO MODERADO"))="RIESGO MODERADO"</formula>
    </cfRule>
    <cfRule type="beginsWith" dxfId="160" priority="3" operator="beginsWith" text="RIESGO LEVE">
      <formula>LEFT(AA101,LEN("RIESGO LEVE"))="RIESGO LEVE"</formula>
    </cfRule>
  </conditionalFormatting>
  <dataValidations count="2">
    <dataValidation allowBlank="1" showInputMessage="1" sqref="E12:E101" xr:uid="{B28DE5AA-3F49-4B2F-B5FD-29B869E1E9DB}"/>
    <dataValidation type="list" allowBlank="1" showInputMessage="1" showErrorMessage="1" sqref="G12:G101" xr:uid="{DF0CDBF0-D142-49B3-9983-AE646D0996A0}">
      <formula1>INDIRECT($F12)</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A8A3137A-68CB-41A2-826E-BC616A39611D}">
          <x14:formula1>
            <xm:f>'Datos SGC'!$B$4:$B$25</xm:f>
          </x14:formula1>
          <xm:sqref>B12:C101</xm:sqref>
        </x14:dataValidation>
        <x14:dataValidation type="list" allowBlank="1" showInputMessage="1" showErrorMessage="1" xr:uid="{A22BA93D-36EA-4130-8A44-350C22D31DF4}">
          <x14:formula1>
            <xm:f>'Datos SGA'!$D$3:$D$22</xm:f>
          </x14:formula1>
          <xm:sqref>D12:D101</xm:sqref>
        </x14:dataValidation>
        <x14:dataValidation type="list" allowBlank="1" showInputMessage="1" showErrorMessage="1" xr:uid="{DC9CE19A-2E47-407D-B260-A49723ECC53E}">
          <x14:formula1>
            <xm:f>'Datos SGA'!$B$72:$B$108</xm:f>
          </x14:formula1>
          <xm:sqref>H12:H101</xm:sqref>
        </x14:dataValidation>
        <x14:dataValidation type="list" allowBlank="1" showInputMessage="1" showErrorMessage="1" xr:uid="{15048EE2-C591-4296-8EF3-7CA8B155C910}">
          <x14:formula1>
            <xm:f>'Datos SGA'!$B$30:$C$30</xm:f>
          </x14:formula1>
          <xm:sqref>F12:F101</xm:sqref>
        </x14:dataValidation>
        <x14:dataValidation type="list" allowBlank="1" showInputMessage="1" showErrorMessage="1" xr:uid="{CCE939CD-280D-4F77-9FC8-187C803D24CB}">
          <x14:formula1>
            <xm:f>'Datos SGA'!$E$58:$E$61</xm:f>
          </x14:formula1>
          <xm:sqref>W12:W101</xm:sqref>
        </x14:dataValidation>
        <x14:dataValidation type="list" allowBlank="1" showInputMessage="1" showErrorMessage="1" xr:uid="{D4C9B2C7-3518-4D64-85A1-BBD851D97EFD}">
          <x14:formula1>
            <xm:f>'Datos SGA'!$D$58:$D$61</xm:f>
          </x14:formula1>
          <xm:sqref>R12:R101</xm:sqref>
        </x14:dataValidation>
        <x14:dataValidation type="list" allowBlank="1" showInputMessage="1" showErrorMessage="1" xr:uid="{02BFFE8E-9B56-45AE-AE84-4DF04BE56167}">
          <x14:formula1>
            <xm:f>'Datos SGA'!$B$39:$B$43</xm:f>
          </x14:formula1>
          <xm:sqref>I12:I101</xm:sqref>
        </x14:dataValidation>
        <x14:dataValidation type="list" allowBlank="1" showInputMessage="1" showErrorMessage="1" xr:uid="{FE18185D-1279-45A0-8FA4-EDD983C37421}">
          <x14:formula1>
            <xm:f>'Datos SGA'!$B$64:$B$67</xm:f>
          </x14:formula1>
          <xm:sqref>M12:M101</xm:sqref>
        </x14:dataValidation>
        <x14:dataValidation type="list" allowBlank="1" showInputMessage="1" showErrorMessage="1" xr:uid="{42910340-74EB-4EDC-B5F6-02A01E4E1F40}">
          <x14:formula1>
            <xm:f>'Datos SGA'!$B$46:$B$49</xm:f>
          </x14:formula1>
          <xm:sqref>J12:J101 O12:O101 T12:T101</xm:sqref>
        </x14:dataValidation>
        <x14:dataValidation type="list" allowBlank="1" showInputMessage="1" showErrorMessage="1" xr:uid="{5652B329-AD52-444D-AB27-2A7D3709B421}">
          <x14:formula1>
            <xm:f>'Datos SGA'!$B$52:$B$55</xm:f>
          </x14:formula1>
          <xm:sqref>K12:K101 P12:P101 U12:U101</xm:sqref>
        </x14:dataValidation>
        <x14:dataValidation type="list" allowBlank="1" showInputMessage="1" showErrorMessage="1" xr:uid="{73531181-29C7-4BFD-BDA5-62DBA27DDEC8}">
          <x14:formula1>
            <xm:f>'Datos SGA'!$B$58:$B$61</xm:f>
          </x14:formula1>
          <xm:sqref>L12:L101 Q12:Q101 V12:V101</xm:sqref>
        </x14:dataValidation>
        <x14:dataValidation type="list" allowBlank="1" showInputMessage="1" showErrorMessage="1" xr:uid="{FC798305-6934-4C65-8FF8-50D639C2500E}">
          <x14:formula1>
            <xm:f>'Datos SGA'!$C$72:$C$79</xm:f>
          </x14:formula1>
          <xm:sqref>AA12:AA101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tabColor rgb="FF00B050"/>
  </sheetPr>
  <dimension ref="A2:O108"/>
  <sheetViews>
    <sheetView workbookViewId="0"/>
  </sheetViews>
  <sheetFormatPr baseColWidth="10" defaultColWidth="11.42578125" defaultRowHeight="15" x14ac:dyDescent="0.25"/>
  <cols>
    <col min="1" max="1" width="28.42578125" style="10" customWidth="1"/>
    <col min="2" max="2" width="52.7109375" style="26" customWidth="1"/>
    <col min="3" max="3" width="64.7109375" style="13" customWidth="1"/>
    <col min="4" max="4" width="27.140625" style="13" customWidth="1"/>
    <col min="5" max="5" width="19" style="13" customWidth="1"/>
    <col min="6" max="8" width="21.85546875" style="13" bestFit="1" customWidth="1"/>
    <col min="9" max="12" width="17.140625" style="13" customWidth="1"/>
    <col min="13" max="13" width="17.140625" style="13" bestFit="1" customWidth="1"/>
    <col min="14" max="14" width="11.42578125" style="13"/>
    <col min="15" max="15" width="58.85546875" style="13" bestFit="1" customWidth="1"/>
    <col min="16" max="16384" width="11.42578125" style="13"/>
  </cols>
  <sheetData>
    <row r="2" spans="1:5" ht="47.1" customHeight="1" x14ac:dyDescent="0.25">
      <c r="B2" s="133" t="s">
        <v>601</v>
      </c>
      <c r="C2" s="133" t="s">
        <v>602</v>
      </c>
      <c r="D2" s="133" t="s">
        <v>603</v>
      </c>
      <c r="E2" s="129"/>
    </row>
    <row r="3" spans="1:5" ht="75" x14ac:dyDescent="0.25">
      <c r="B3" s="98" t="s">
        <v>19</v>
      </c>
      <c r="C3" s="134" t="s">
        <v>547</v>
      </c>
      <c r="D3" s="15" t="s">
        <v>604</v>
      </c>
      <c r="E3" s="129"/>
    </row>
    <row r="4" spans="1:5" ht="60" x14ac:dyDescent="0.25">
      <c r="B4" s="98" t="s">
        <v>500</v>
      </c>
      <c r="C4" s="134" t="s">
        <v>545</v>
      </c>
      <c r="D4" s="24" t="s">
        <v>41</v>
      </c>
      <c r="E4" s="129"/>
    </row>
    <row r="5" spans="1:5" ht="60" x14ac:dyDescent="0.25">
      <c r="B5" s="98" t="s">
        <v>501</v>
      </c>
      <c r="C5" s="134" t="s">
        <v>548</v>
      </c>
      <c r="D5" s="24" t="s">
        <v>42</v>
      </c>
      <c r="E5" s="129"/>
    </row>
    <row r="6" spans="1:5" ht="75" x14ac:dyDescent="0.25">
      <c r="B6" s="98" t="s">
        <v>15</v>
      </c>
      <c r="C6" s="134" t="s">
        <v>676</v>
      </c>
      <c r="D6" s="24" t="s">
        <v>284</v>
      </c>
      <c r="E6" s="129"/>
    </row>
    <row r="7" spans="1:5" s="17" customFormat="1" ht="90" x14ac:dyDescent="0.25">
      <c r="A7" s="14"/>
      <c r="B7" s="98" t="s">
        <v>32</v>
      </c>
      <c r="C7" s="134" t="s">
        <v>678</v>
      </c>
      <c r="D7" s="15" t="s">
        <v>285</v>
      </c>
      <c r="E7" s="19"/>
    </row>
    <row r="8" spans="1:5" ht="135" x14ac:dyDescent="0.25">
      <c r="B8" s="98" t="s">
        <v>31</v>
      </c>
      <c r="C8" s="134" t="s">
        <v>557</v>
      </c>
      <c r="D8" s="15" t="s">
        <v>286</v>
      </c>
      <c r="E8" s="29"/>
    </row>
    <row r="9" spans="1:5" ht="75" x14ac:dyDescent="0.25">
      <c r="B9" s="98" t="s">
        <v>18</v>
      </c>
      <c r="C9" s="134" t="s">
        <v>544</v>
      </c>
      <c r="D9" s="15" t="s">
        <v>287</v>
      </c>
      <c r="E9" s="29"/>
    </row>
    <row r="10" spans="1:5" ht="75" x14ac:dyDescent="0.25">
      <c r="B10" s="98" t="s">
        <v>502</v>
      </c>
      <c r="C10" s="134" t="s">
        <v>556</v>
      </c>
      <c r="D10" s="15" t="s">
        <v>288</v>
      </c>
      <c r="E10" s="29"/>
    </row>
    <row r="11" spans="1:5" ht="105" x14ac:dyDescent="0.25">
      <c r="B11" s="98" t="s">
        <v>16</v>
      </c>
      <c r="C11" s="134" t="s">
        <v>542</v>
      </c>
      <c r="D11" s="15" t="s">
        <v>289</v>
      </c>
      <c r="E11" s="29"/>
    </row>
    <row r="12" spans="1:5" ht="90" x14ac:dyDescent="0.25">
      <c r="B12" s="98" t="s">
        <v>503</v>
      </c>
      <c r="C12" s="134" t="s">
        <v>543</v>
      </c>
      <c r="D12" s="15" t="s">
        <v>605</v>
      </c>
      <c r="E12" s="29"/>
    </row>
    <row r="13" spans="1:5" ht="75" x14ac:dyDescent="0.25">
      <c r="B13" s="98" t="s">
        <v>21</v>
      </c>
      <c r="C13" s="134" t="s">
        <v>549</v>
      </c>
      <c r="D13" s="15" t="s">
        <v>291</v>
      </c>
      <c r="E13" s="29"/>
    </row>
    <row r="14" spans="1:5" ht="75" x14ac:dyDescent="0.25">
      <c r="B14" s="98" t="s">
        <v>504</v>
      </c>
      <c r="C14" s="134" t="s">
        <v>554</v>
      </c>
      <c r="D14" s="15" t="s">
        <v>606</v>
      </c>
      <c r="E14" s="29"/>
    </row>
    <row r="15" spans="1:5" ht="75" x14ac:dyDescent="0.25">
      <c r="B15" s="98" t="s">
        <v>22</v>
      </c>
      <c r="C15" s="134" t="s">
        <v>550</v>
      </c>
      <c r="D15" s="15" t="s">
        <v>293</v>
      </c>
      <c r="E15" s="29"/>
    </row>
    <row r="16" spans="1:5" ht="105" x14ac:dyDescent="0.25">
      <c r="B16" s="98" t="s">
        <v>505</v>
      </c>
      <c r="C16" s="134" t="s">
        <v>552</v>
      </c>
      <c r="D16" s="15" t="s">
        <v>607</v>
      </c>
      <c r="E16" s="29"/>
    </row>
    <row r="17" spans="2:15" ht="90" x14ac:dyDescent="0.25">
      <c r="B17" s="98" t="s">
        <v>28</v>
      </c>
      <c r="C17" s="134" t="s">
        <v>555</v>
      </c>
      <c r="D17" s="15" t="s">
        <v>608</v>
      </c>
      <c r="E17" s="29"/>
    </row>
    <row r="18" spans="2:15" ht="165" x14ac:dyDescent="0.25">
      <c r="B18" s="98" t="s">
        <v>26</v>
      </c>
      <c r="C18" s="134" t="s">
        <v>553</v>
      </c>
      <c r="D18" s="15" t="s">
        <v>43</v>
      </c>
      <c r="E18" s="29"/>
    </row>
    <row r="19" spans="2:15" ht="135" x14ac:dyDescent="0.25">
      <c r="B19" s="98" t="s">
        <v>12</v>
      </c>
      <c r="C19" s="134" t="s">
        <v>679</v>
      </c>
      <c r="D19" s="15" t="s">
        <v>609</v>
      </c>
      <c r="E19" s="29"/>
    </row>
    <row r="20" spans="2:15" ht="90" x14ac:dyDescent="0.25">
      <c r="B20" s="98" t="s">
        <v>30</v>
      </c>
      <c r="C20" s="134" t="s">
        <v>40</v>
      </c>
      <c r="D20" s="15" t="s">
        <v>610</v>
      </c>
      <c r="E20" s="29"/>
    </row>
    <row r="21" spans="2:15" ht="90" x14ac:dyDescent="0.25">
      <c r="B21" s="98" t="s">
        <v>25</v>
      </c>
      <c r="C21" s="134" t="s">
        <v>39</v>
      </c>
      <c r="D21" s="15" t="s">
        <v>611</v>
      </c>
      <c r="E21" s="29"/>
    </row>
    <row r="22" spans="2:15" ht="105" x14ac:dyDescent="0.25">
      <c r="B22" s="98" t="s">
        <v>14</v>
      </c>
      <c r="C22" s="134" t="s">
        <v>546</v>
      </c>
      <c r="D22" s="15" t="s">
        <v>45</v>
      </c>
      <c r="E22" s="29"/>
    </row>
    <row r="23" spans="2:15" ht="60" x14ac:dyDescent="0.25">
      <c r="B23" s="98" t="s">
        <v>506</v>
      </c>
      <c r="C23" s="134" t="s">
        <v>677</v>
      </c>
      <c r="D23" s="29"/>
      <c r="E23" s="29"/>
    </row>
    <row r="24" spans="2:15" ht="105" x14ac:dyDescent="0.25">
      <c r="B24" s="98" t="s">
        <v>507</v>
      </c>
      <c r="C24" s="134" t="s">
        <v>551</v>
      </c>
      <c r="D24" s="29"/>
      <c r="E24" s="29"/>
    </row>
    <row r="25" spans="2:15" ht="38.1" customHeight="1" x14ac:dyDescent="0.25">
      <c r="B25" s="88" t="s">
        <v>612</v>
      </c>
      <c r="C25" s="15" t="s">
        <v>613</v>
      </c>
      <c r="D25" s="29"/>
      <c r="E25" s="29"/>
    </row>
    <row r="27" spans="2:15" x14ac:dyDescent="0.25">
      <c r="B27" s="19"/>
    </row>
    <row r="28" spans="2:15" x14ac:dyDescent="0.25">
      <c r="B28" s="19"/>
    </row>
    <row r="29" spans="2:15" ht="35.1" customHeight="1" x14ac:dyDescent="0.25">
      <c r="B29" s="410" t="s">
        <v>614</v>
      </c>
      <c r="C29" s="410"/>
      <c r="D29" s="129"/>
    </row>
    <row r="30" spans="2:15" x14ac:dyDescent="0.25">
      <c r="B30" s="135" t="s">
        <v>615</v>
      </c>
      <c r="C30" s="135" t="s">
        <v>616</v>
      </c>
      <c r="D30" s="19"/>
      <c r="O30" s="129"/>
    </row>
    <row r="31" spans="2:15" x14ac:dyDescent="0.25">
      <c r="B31" s="126" t="s">
        <v>264</v>
      </c>
      <c r="C31" s="126" t="s">
        <v>250</v>
      </c>
      <c r="D31" s="19"/>
      <c r="O31" s="19"/>
    </row>
    <row r="32" spans="2:15" x14ac:dyDescent="0.25">
      <c r="B32" s="126" t="s">
        <v>617</v>
      </c>
      <c r="C32" s="126" t="s">
        <v>252</v>
      </c>
      <c r="D32" s="19"/>
      <c r="O32" s="19"/>
    </row>
    <row r="33" spans="2:15" x14ac:dyDescent="0.25">
      <c r="B33" s="126" t="s">
        <v>618</v>
      </c>
      <c r="C33" s="126" t="s">
        <v>619</v>
      </c>
      <c r="D33" s="19"/>
      <c r="E33" s="25"/>
      <c r="F33" s="25"/>
      <c r="G33" s="25"/>
      <c r="H33" s="25"/>
      <c r="I33" s="25"/>
      <c r="J33" s="25"/>
      <c r="O33" s="19"/>
    </row>
    <row r="34" spans="2:15" x14ac:dyDescent="0.25">
      <c r="B34" s="126" t="s">
        <v>620</v>
      </c>
      <c r="C34" s="126" t="s">
        <v>253</v>
      </c>
      <c r="D34" s="19"/>
      <c r="E34" s="25"/>
      <c r="F34" s="25"/>
      <c r="G34" s="25"/>
      <c r="H34" s="25"/>
      <c r="I34" s="25"/>
      <c r="J34" s="25"/>
      <c r="O34" s="19"/>
    </row>
    <row r="35" spans="2:15" x14ac:dyDescent="0.25">
      <c r="B35" s="126" t="s">
        <v>621</v>
      </c>
      <c r="C35" s="126" t="s">
        <v>622</v>
      </c>
      <c r="D35" s="19"/>
      <c r="E35" s="25"/>
      <c r="F35" s="25"/>
      <c r="G35" s="25"/>
      <c r="H35" s="25"/>
      <c r="I35" s="25"/>
      <c r="J35" s="25"/>
      <c r="O35" s="19"/>
    </row>
    <row r="36" spans="2:15" x14ac:dyDescent="0.25">
      <c r="B36" s="126" t="s">
        <v>623</v>
      </c>
      <c r="C36" s="126"/>
      <c r="D36" s="19"/>
      <c r="E36" s="25"/>
      <c r="F36" s="25"/>
      <c r="G36" s="25"/>
      <c r="H36" s="25"/>
      <c r="I36" s="25"/>
      <c r="J36" s="25"/>
      <c r="O36" s="19"/>
    </row>
    <row r="37" spans="2:15" x14ac:dyDescent="0.25">
      <c r="D37" s="19"/>
      <c r="E37" s="25"/>
      <c r="F37" s="25"/>
      <c r="G37" s="25"/>
      <c r="H37" s="25"/>
      <c r="I37" s="25"/>
      <c r="J37" s="25"/>
      <c r="O37" s="19"/>
    </row>
    <row r="38" spans="2:15" x14ac:dyDescent="0.25">
      <c r="B38" s="133" t="s">
        <v>493</v>
      </c>
      <c r="D38" s="19"/>
      <c r="E38" s="25"/>
      <c r="F38" s="25"/>
      <c r="G38" s="25"/>
      <c r="H38" s="25"/>
      <c r="I38" s="25"/>
      <c r="J38" s="25"/>
      <c r="O38" s="19"/>
    </row>
    <row r="39" spans="2:15" x14ac:dyDescent="0.25">
      <c r="B39" s="15" t="s">
        <v>258</v>
      </c>
      <c r="D39" s="19"/>
      <c r="E39" s="27"/>
      <c r="F39" s="27"/>
      <c r="G39" s="27"/>
      <c r="H39" s="27"/>
      <c r="I39" s="28"/>
      <c r="J39" s="25"/>
      <c r="O39" s="19"/>
    </row>
    <row r="40" spans="2:15" x14ac:dyDescent="0.25">
      <c r="B40" s="15" t="s">
        <v>259</v>
      </c>
      <c r="D40" s="19"/>
      <c r="E40" s="27"/>
      <c r="F40" s="27"/>
      <c r="G40" s="27"/>
      <c r="H40" s="27"/>
      <c r="I40" s="28"/>
      <c r="J40" s="25"/>
      <c r="O40" s="19"/>
    </row>
    <row r="41" spans="2:15" ht="14.25" customHeight="1" x14ac:dyDescent="0.25">
      <c r="B41" s="15" t="s">
        <v>260</v>
      </c>
      <c r="D41" s="19"/>
      <c r="E41" s="27"/>
      <c r="F41" s="27"/>
      <c r="G41" s="27"/>
      <c r="H41" s="27"/>
      <c r="I41" s="28"/>
      <c r="J41" s="25"/>
      <c r="O41" s="19"/>
    </row>
    <row r="42" spans="2:15" ht="14.25" customHeight="1" x14ac:dyDescent="0.25">
      <c r="B42" s="15" t="s">
        <v>261</v>
      </c>
      <c r="D42" s="19"/>
      <c r="E42" s="27"/>
      <c r="F42" s="27"/>
      <c r="G42" s="27"/>
      <c r="H42" s="27"/>
      <c r="I42" s="28"/>
      <c r="J42" s="25"/>
      <c r="O42" s="19"/>
    </row>
    <row r="43" spans="2:15" ht="14.25" customHeight="1" x14ac:dyDescent="0.25">
      <c r="B43" s="15" t="s">
        <v>262</v>
      </c>
      <c r="D43" s="19"/>
      <c r="E43" s="27"/>
      <c r="F43" s="27"/>
      <c r="G43" s="27"/>
      <c r="H43" s="27"/>
      <c r="I43" s="28"/>
      <c r="J43" s="25"/>
      <c r="O43" s="19"/>
    </row>
    <row r="44" spans="2:15" x14ac:dyDescent="0.25">
      <c r="D44" s="19"/>
      <c r="E44" s="25"/>
      <c r="F44" s="25"/>
      <c r="G44" s="25"/>
      <c r="H44" s="25"/>
      <c r="I44" s="25"/>
      <c r="J44" s="25"/>
      <c r="O44" s="19"/>
    </row>
    <row r="45" spans="2:15" x14ac:dyDescent="0.25">
      <c r="B45" s="133" t="s">
        <v>624</v>
      </c>
      <c r="D45" s="19"/>
      <c r="E45" s="25"/>
      <c r="F45" s="25"/>
      <c r="G45" s="25"/>
      <c r="H45" s="25"/>
      <c r="I45" s="25"/>
      <c r="J45" s="25"/>
      <c r="O45" s="19"/>
    </row>
    <row r="46" spans="2:15" x14ac:dyDescent="0.25">
      <c r="B46" s="15" t="s">
        <v>472</v>
      </c>
      <c r="D46" s="19"/>
      <c r="E46" s="25"/>
      <c r="F46" s="25"/>
      <c r="G46" s="25"/>
      <c r="H46" s="25"/>
      <c r="I46" s="25"/>
      <c r="J46" s="25"/>
      <c r="O46" s="19"/>
    </row>
    <row r="47" spans="2:15" x14ac:dyDescent="0.25">
      <c r="B47" s="15" t="s">
        <v>274</v>
      </c>
      <c r="D47" s="19"/>
      <c r="E47" s="25"/>
      <c r="F47" s="25"/>
      <c r="G47" s="25"/>
      <c r="H47" s="25"/>
      <c r="I47" s="25"/>
      <c r="J47" s="25"/>
      <c r="O47" s="19"/>
    </row>
    <row r="48" spans="2:15" x14ac:dyDescent="0.25">
      <c r="B48" s="15" t="s">
        <v>473</v>
      </c>
      <c r="D48" s="19"/>
      <c r="E48" s="25"/>
      <c r="F48" s="25"/>
      <c r="G48" s="25"/>
      <c r="H48" s="25"/>
      <c r="I48" s="25"/>
      <c r="J48" s="25"/>
      <c r="O48" s="19"/>
    </row>
    <row r="49" spans="2:15" x14ac:dyDescent="0.25">
      <c r="B49" s="15" t="s">
        <v>474</v>
      </c>
      <c r="D49" s="19"/>
      <c r="E49" s="25"/>
      <c r="F49" s="25"/>
      <c r="G49" s="25"/>
      <c r="H49" s="25"/>
      <c r="I49" s="25"/>
      <c r="J49" s="25"/>
      <c r="O49" s="19"/>
    </row>
    <row r="50" spans="2:15" x14ac:dyDescent="0.25">
      <c r="D50" s="19"/>
      <c r="E50" s="25"/>
      <c r="F50" s="25"/>
      <c r="G50" s="25"/>
      <c r="H50" s="25"/>
      <c r="I50" s="25"/>
      <c r="J50" s="25"/>
      <c r="O50" s="19"/>
    </row>
    <row r="51" spans="2:15" x14ac:dyDescent="0.25">
      <c r="B51" s="133" t="s">
        <v>625</v>
      </c>
      <c r="D51" s="19"/>
      <c r="E51" s="25"/>
      <c r="F51" s="25"/>
      <c r="G51" s="25"/>
      <c r="H51" s="25"/>
      <c r="I51" s="25"/>
      <c r="J51" s="25"/>
      <c r="O51" s="19"/>
    </row>
    <row r="52" spans="2:15" x14ac:dyDescent="0.25">
      <c r="B52" s="15" t="s">
        <v>271</v>
      </c>
      <c r="D52" s="19"/>
      <c r="O52" s="19"/>
    </row>
    <row r="53" spans="2:15" x14ac:dyDescent="0.25">
      <c r="B53" s="15" t="s">
        <v>275</v>
      </c>
      <c r="O53" s="19"/>
    </row>
    <row r="54" spans="2:15" x14ac:dyDescent="0.25">
      <c r="B54" s="15" t="s">
        <v>278</v>
      </c>
      <c r="O54" s="19"/>
    </row>
    <row r="55" spans="2:15" x14ac:dyDescent="0.25">
      <c r="B55" s="15" t="s">
        <v>280</v>
      </c>
      <c r="O55" s="19"/>
    </row>
    <row r="56" spans="2:15" x14ac:dyDescent="0.25">
      <c r="O56" s="19"/>
    </row>
    <row r="57" spans="2:15" ht="33" customHeight="1" x14ac:dyDescent="0.25">
      <c r="B57" s="133" t="s">
        <v>626</v>
      </c>
      <c r="D57" s="135" t="s">
        <v>627</v>
      </c>
      <c r="E57" s="135" t="s">
        <v>628</v>
      </c>
      <c r="O57" s="29"/>
    </row>
    <row r="58" spans="2:15" x14ac:dyDescent="0.25">
      <c r="B58" s="15" t="s">
        <v>272</v>
      </c>
      <c r="D58" s="15" t="s">
        <v>476</v>
      </c>
      <c r="E58" s="15" t="s">
        <v>481</v>
      </c>
      <c r="O58" s="19"/>
    </row>
    <row r="59" spans="2:15" x14ac:dyDescent="0.25">
      <c r="B59" s="15" t="s">
        <v>276</v>
      </c>
      <c r="D59" s="15" t="s">
        <v>477</v>
      </c>
      <c r="E59" s="15" t="s">
        <v>277</v>
      </c>
      <c r="O59" s="29"/>
    </row>
    <row r="60" spans="2:15" x14ac:dyDescent="0.25">
      <c r="B60" s="15" t="s">
        <v>279</v>
      </c>
      <c r="D60" s="15" t="s">
        <v>478</v>
      </c>
      <c r="E60" s="15" t="s">
        <v>470</v>
      </c>
      <c r="O60" s="19"/>
    </row>
    <row r="61" spans="2:15" x14ac:dyDescent="0.25">
      <c r="B61" s="15" t="s">
        <v>281</v>
      </c>
      <c r="D61" s="15" t="s">
        <v>479</v>
      </c>
      <c r="E61" s="15" t="s">
        <v>482</v>
      </c>
      <c r="O61" s="29"/>
    </row>
    <row r="62" spans="2:15" x14ac:dyDescent="0.25">
      <c r="O62" s="19"/>
    </row>
    <row r="63" spans="2:15" x14ac:dyDescent="0.25">
      <c r="B63" s="133" t="s">
        <v>629</v>
      </c>
      <c r="D63" s="124" t="s">
        <v>358</v>
      </c>
      <c r="E63" s="124" t="s">
        <v>363</v>
      </c>
      <c r="F63" s="124" t="s">
        <v>367</v>
      </c>
      <c r="G63" s="124" t="s">
        <v>359</v>
      </c>
      <c r="H63" s="124" t="s">
        <v>370</v>
      </c>
      <c r="I63" s="124" t="s">
        <v>364</v>
      </c>
      <c r="J63" s="124" t="s">
        <v>360</v>
      </c>
      <c r="K63" s="124" t="s">
        <v>368</v>
      </c>
      <c r="L63" s="124" t="s">
        <v>372</v>
      </c>
      <c r="M63" s="124" t="s">
        <v>361</v>
      </c>
      <c r="O63" s="29"/>
    </row>
    <row r="64" spans="2:15" x14ac:dyDescent="0.25">
      <c r="B64" s="15" t="s">
        <v>273</v>
      </c>
      <c r="D64" s="124" t="s">
        <v>359</v>
      </c>
      <c r="E64" s="124" t="s">
        <v>364</v>
      </c>
      <c r="F64" s="124" t="s">
        <v>368</v>
      </c>
      <c r="G64" s="124" t="s">
        <v>361</v>
      </c>
      <c r="H64" s="124" t="s">
        <v>371</v>
      </c>
      <c r="I64" s="124" t="s">
        <v>365</v>
      </c>
      <c r="J64" s="124" t="s">
        <v>369</v>
      </c>
      <c r="K64" s="124" t="s">
        <v>366</v>
      </c>
      <c r="L64" s="125" t="s">
        <v>383</v>
      </c>
      <c r="M64" s="125" t="s">
        <v>374</v>
      </c>
      <c r="O64" s="29"/>
    </row>
    <row r="65" spans="2:15" x14ac:dyDescent="0.25">
      <c r="B65" s="15" t="s">
        <v>277</v>
      </c>
      <c r="D65" s="124" t="s">
        <v>360</v>
      </c>
      <c r="E65" s="124" t="s">
        <v>361</v>
      </c>
      <c r="F65" s="124" t="s">
        <v>362</v>
      </c>
      <c r="G65" s="124" t="s">
        <v>369</v>
      </c>
      <c r="H65" s="125" t="s">
        <v>376</v>
      </c>
      <c r="I65" s="125" t="s">
        <v>374</v>
      </c>
      <c r="J65" s="125" t="s">
        <v>381</v>
      </c>
      <c r="K65" s="125" t="s">
        <v>375</v>
      </c>
      <c r="L65" s="125" t="s">
        <v>384</v>
      </c>
      <c r="M65" s="125" t="s">
        <v>382</v>
      </c>
      <c r="O65" s="29"/>
    </row>
    <row r="66" spans="2:15" ht="22.5" x14ac:dyDescent="0.25">
      <c r="B66" s="15" t="s">
        <v>470</v>
      </c>
      <c r="D66" s="124" t="s">
        <v>361</v>
      </c>
      <c r="E66" s="124" t="s">
        <v>365</v>
      </c>
      <c r="F66" s="124" t="s">
        <v>366</v>
      </c>
      <c r="G66" s="125" t="s">
        <v>374</v>
      </c>
      <c r="H66" s="125" t="s">
        <v>377</v>
      </c>
      <c r="I66" s="125" t="s">
        <v>379</v>
      </c>
      <c r="J66" s="125" t="s">
        <v>382</v>
      </c>
      <c r="K66" s="125" t="s">
        <v>380</v>
      </c>
      <c r="L66" s="123" t="s">
        <v>385</v>
      </c>
      <c r="M66" s="123" t="s">
        <v>386</v>
      </c>
    </row>
    <row r="67" spans="2:15" ht="22.5" x14ac:dyDescent="0.25">
      <c r="B67" s="15" t="s">
        <v>471</v>
      </c>
      <c r="D67" s="124" t="s">
        <v>362</v>
      </c>
      <c r="E67" s="124" t="s">
        <v>366</v>
      </c>
      <c r="F67" s="125" t="s">
        <v>373</v>
      </c>
      <c r="G67" s="125" t="s">
        <v>375</v>
      </c>
      <c r="H67" s="125" t="s">
        <v>378</v>
      </c>
      <c r="I67" s="125" t="s">
        <v>380</v>
      </c>
      <c r="J67" s="123" t="s">
        <v>387</v>
      </c>
      <c r="K67" s="123" t="s">
        <v>388</v>
      </c>
      <c r="L67" s="123" t="s">
        <v>389</v>
      </c>
      <c r="M67" s="123" t="s">
        <v>390</v>
      </c>
    </row>
    <row r="71" spans="2:15" ht="24.95" customHeight="1" x14ac:dyDescent="0.25">
      <c r="B71" s="133" t="s">
        <v>630</v>
      </c>
      <c r="C71" s="133" t="s">
        <v>631</v>
      </c>
    </row>
    <row r="72" spans="2:15" x14ac:dyDescent="0.25">
      <c r="B72" s="15" t="s">
        <v>394</v>
      </c>
      <c r="C72" s="18" t="s">
        <v>632</v>
      </c>
    </row>
    <row r="73" spans="2:15" x14ac:dyDescent="0.25">
      <c r="B73" s="15" t="s">
        <v>408</v>
      </c>
      <c r="C73" s="18" t="s">
        <v>633</v>
      </c>
    </row>
    <row r="74" spans="2:15" x14ac:dyDescent="0.25">
      <c r="B74" s="15" t="s">
        <v>634</v>
      </c>
      <c r="C74" s="136" t="s">
        <v>635</v>
      </c>
    </row>
    <row r="75" spans="2:15" x14ac:dyDescent="0.25">
      <c r="B75" s="15" t="s">
        <v>636</v>
      </c>
      <c r="C75" s="136" t="s">
        <v>637</v>
      </c>
    </row>
    <row r="76" spans="2:15" x14ac:dyDescent="0.25">
      <c r="B76" s="15" t="s">
        <v>638</v>
      </c>
      <c r="C76" s="136" t="s">
        <v>639</v>
      </c>
    </row>
    <row r="77" spans="2:15" x14ac:dyDescent="0.25">
      <c r="B77" s="15" t="s">
        <v>640</v>
      </c>
      <c r="C77" s="136" t="s">
        <v>641</v>
      </c>
    </row>
    <row r="78" spans="2:15" x14ac:dyDescent="0.25">
      <c r="B78" s="15" t="s">
        <v>642</v>
      </c>
      <c r="C78" s="136" t="s">
        <v>643</v>
      </c>
    </row>
    <row r="79" spans="2:15" x14ac:dyDescent="0.25">
      <c r="B79" s="138" t="s">
        <v>644</v>
      </c>
      <c r="C79" s="139" t="s">
        <v>645</v>
      </c>
    </row>
    <row r="80" spans="2:15" x14ac:dyDescent="0.25">
      <c r="B80" s="15" t="s">
        <v>646</v>
      </c>
    </row>
    <row r="81" spans="1:2" x14ac:dyDescent="0.25">
      <c r="B81" s="15" t="s">
        <v>647</v>
      </c>
    </row>
    <row r="82" spans="1:2" x14ac:dyDescent="0.25">
      <c r="A82" s="140"/>
      <c r="B82" s="15" t="s">
        <v>648</v>
      </c>
    </row>
    <row r="83" spans="1:2" x14ac:dyDescent="0.25">
      <c r="B83" s="15" t="s">
        <v>649</v>
      </c>
    </row>
    <row r="84" spans="1:2" x14ac:dyDescent="0.25">
      <c r="B84" s="15" t="s">
        <v>650</v>
      </c>
    </row>
    <row r="85" spans="1:2" x14ac:dyDescent="0.25">
      <c r="B85" s="15" t="s">
        <v>651</v>
      </c>
    </row>
    <row r="86" spans="1:2" x14ac:dyDescent="0.25">
      <c r="B86" s="15" t="s">
        <v>652</v>
      </c>
    </row>
    <row r="87" spans="1:2" x14ac:dyDescent="0.25">
      <c r="B87" s="15" t="s">
        <v>653</v>
      </c>
    </row>
    <row r="88" spans="1:2" x14ac:dyDescent="0.25">
      <c r="B88" s="15" t="s">
        <v>654</v>
      </c>
    </row>
    <row r="89" spans="1:2" x14ac:dyDescent="0.25">
      <c r="B89" s="15" t="s">
        <v>655</v>
      </c>
    </row>
    <row r="90" spans="1:2" x14ac:dyDescent="0.25">
      <c r="B90" s="15" t="s">
        <v>656</v>
      </c>
    </row>
    <row r="91" spans="1:2" x14ac:dyDescent="0.25">
      <c r="B91" s="15" t="s">
        <v>657</v>
      </c>
    </row>
    <row r="92" spans="1:2" x14ac:dyDescent="0.25">
      <c r="B92" s="15" t="s">
        <v>658</v>
      </c>
    </row>
    <row r="93" spans="1:2" x14ac:dyDescent="0.25">
      <c r="B93" s="15" t="s">
        <v>659</v>
      </c>
    </row>
    <row r="94" spans="1:2" x14ac:dyDescent="0.25">
      <c r="B94" s="15" t="s">
        <v>660</v>
      </c>
    </row>
    <row r="95" spans="1:2" x14ac:dyDescent="0.25">
      <c r="B95" s="15" t="s">
        <v>403</v>
      </c>
    </row>
    <row r="96" spans="1:2" x14ac:dyDescent="0.25">
      <c r="B96" s="15" t="s">
        <v>404</v>
      </c>
    </row>
    <row r="97" spans="2:3" x14ac:dyDescent="0.25">
      <c r="B97" s="15" t="s">
        <v>661</v>
      </c>
    </row>
    <row r="98" spans="2:3" x14ac:dyDescent="0.25">
      <c r="B98" s="15" t="s">
        <v>402</v>
      </c>
      <c r="C98" s="141"/>
    </row>
    <row r="99" spans="2:3" x14ac:dyDescent="0.25">
      <c r="B99" s="15" t="s">
        <v>662</v>
      </c>
    </row>
    <row r="100" spans="2:3" x14ac:dyDescent="0.25">
      <c r="B100" s="15" t="s">
        <v>663</v>
      </c>
    </row>
    <row r="101" spans="2:3" x14ac:dyDescent="0.25">
      <c r="B101" s="15" t="s">
        <v>664</v>
      </c>
    </row>
    <row r="102" spans="2:3" x14ac:dyDescent="0.25">
      <c r="B102" s="15" t="s">
        <v>412</v>
      </c>
    </row>
    <row r="103" spans="2:3" x14ac:dyDescent="0.25">
      <c r="B103" s="15" t="s">
        <v>665</v>
      </c>
    </row>
    <row r="104" spans="2:3" x14ac:dyDescent="0.25">
      <c r="B104" s="15" t="s">
        <v>399</v>
      </c>
    </row>
    <row r="105" spans="2:3" x14ac:dyDescent="0.25">
      <c r="B105" s="15" t="s">
        <v>666</v>
      </c>
    </row>
    <row r="106" spans="2:3" x14ac:dyDescent="0.25">
      <c r="B106" s="15" t="s">
        <v>667</v>
      </c>
    </row>
    <row r="107" spans="2:3" x14ac:dyDescent="0.25">
      <c r="B107" s="15" t="s">
        <v>668</v>
      </c>
    </row>
    <row r="108" spans="2:3" x14ac:dyDescent="0.25">
      <c r="B108" s="15" t="s">
        <v>669</v>
      </c>
    </row>
  </sheetData>
  <sheetProtection selectLockedCells="1"/>
  <mergeCells count="1">
    <mergeCell ref="B29:C29"/>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0"/>
  <dimension ref="A1:AB115"/>
  <sheetViews>
    <sheetView showGridLines="0" zoomScaleNormal="100" workbookViewId="0"/>
  </sheetViews>
  <sheetFormatPr baseColWidth="10" defaultColWidth="11.42578125" defaultRowHeight="15" x14ac:dyDescent="0.25"/>
  <cols>
    <col min="1" max="1" width="3.7109375" style="104" customWidth="1"/>
    <col min="2" max="2" width="17.140625" style="1" customWidth="1"/>
    <col min="3" max="3" width="33.5703125" style="1" customWidth="1"/>
    <col min="4" max="4" width="69.140625" style="1" customWidth="1"/>
    <col min="5" max="5" width="23.85546875" style="1" bestFit="1" customWidth="1"/>
    <col min="6" max="6" width="30.42578125" style="38" customWidth="1"/>
    <col min="7" max="7" width="30.42578125" style="1" customWidth="1"/>
    <col min="8" max="8" width="19" style="1" bestFit="1" customWidth="1"/>
    <col min="9" max="9" width="17.42578125" style="1" bestFit="1" customWidth="1"/>
    <col min="10" max="10" width="37.28515625" style="1" customWidth="1"/>
    <col min="11" max="11" width="23" style="1" bestFit="1" customWidth="1"/>
    <col min="12" max="14" width="18.5703125" style="1" customWidth="1"/>
    <col min="15" max="15" width="19.7109375" style="1" customWidth="1"/>
    <col min="16" max="16" width="20.5703125" style="1" bestFit="1" customWidth="1"/>
    <col min="17" max="17" width="21.7109375" style="1" bestFit="1" customWidth="1"/>
    <col min="18" max="18" width="21.42578125" style="1" customWidth="1"/>
    <col min="19" max="19" width="20.85546875" style="1" customWidth="1"/>
    <col min="20" max="20" width="32.140625" style="1" customWidth="1"/>
    <col min="21" max="21" width="17.85546875" style="1" bestFit="1" customWidth="1"/>
    <col min="22" max="22" width="15" style="1" bestFit="1" customWidth="1"/>
    <col min="23" max="23" width="15.85546875" style="1" bestFit="1" customWidth="1"/>
    <col min="24" max="24" width="31.7109375" style="1" bestFit="1" customWidth="1"/>
    <col min="25" max="25" width="34.42578125" style="1" customWidth="1"/>
    <col min="26" max="26" width="15.7109375" style="1" bestFit="1" customWidth="1"/>
    <col min="27" max="27" width="13.42578125" style="1" bestFit="1" customWidth="1"/>
    <col min="28" max="28" width="30.42578125" style="1" bestFit="1" customWidth="1"/>
    <col min="29" max="16384" width="11.42578125" style="1"/>
  </cols>
  <sheetData>
    <row r="1" spans="1:28" ht="15" customHeight="1" x14ac:dyDescent="0.25"/>
    <row r="2" spans="1:28" ht="30" customHeight="1" x14ac:dyDescent="0.25">
      <c r="B2" s="319"/>
      <c r="C2" s="418" t="s">
        <v>430</v>
      </c>
      <c r="D2" s="419"/>
      <c r="E2" s="3" t="s">
        <v>431</v>
      </c>
      <c r="F2" s="420"/>
      <c r="G2" s="39"/>
    </row>
    <row r="3" spans="1:28" ht="30" customHeight="1" x14ac:dyDescent="0.25">
      <c r="B3" s="319"/>
      <c r="C3" s="423" t="s">
        <v>0</v>
      </c>
      <c r="D3" s="424"/>
      <c r="E3" s="117" t="s">
        <v>692</v>
      </c>
      <c r="F3" s="421"/>
      <c r="G3" s="39"/>
    </row>
    <row r="4" spans="1:28" ht="30" customHeight="1" x14ac:dyDescent="0.25">
      <c r="B4" s="319"/>
      <c r="C4" s="423" t="s">
        <v>1</v>
      </c>
      <c r="D4" s="424"/>
      <c r="E4" s="232" t="s">
        <v>757</v>
      </c>
      <c r="F4" s="422"/>
      <c r="G4" s="39"/>
    </row>
    <row r="6" spans="1:28" s="104" customFormat="1" ht="17.25" customHeight="1" x14ac:dyDescent="0.25">
      <c r="B6" s="425" t="s">
        <v>672</v>
      </c>
      <c r="C6" s="426"/>
      <c r="D6" s="427"/>
    </row>
    <row r="7" spans="1:28" ht="17.25" customHeight="1" x14ac:dyDescent="0.25">
      <c r="B7" s="104"/>
      <c r="C7" s="104"/>
      <c r="D7" s="104"/>
      <c r="E7" s="104"/>
      <c r="F7" s="144"/>
      <c r="G7" s="104"/>
      <c r="H7" s="104"/>
      <c r="I7" s="104"/>
      <c r="J7" s="104"/>
      <c r="K7" s="104"/>
      <c r="L7" s="104"/>
      <c r="M7" s="104"/>
      <c r="N7" s="104"/>
      <c r="O7" s="104"/>
      <c r="P7" s="104"/>
      <c r="Q7" s="104"/>
      <c r="R7" s="104"/>
      <c r="S7" s="104"/>
      <c r="T7" s="104"/>
      <c r="U7" s="104"/>
      <c r="V7" s="104"/>
      <c r="W7" s="104"/>
      <c r="X7" s="104"/>
      <c r="Y7" s="104"/>
      <c r="Z7" s="104"/>
      <c r="AA7" s="104"/>
      <c r="AB7" s="104"/>
    </row>
    <row r="8" spans="1:28" ht="15" customHeight="1" thickBot="1" x14ac:dyDescent="0.3">
      <c r="B8" s="104"/>
      <c r="C8" s="104"/>
      <c r="D8" s="104"/>
      <c r="E8" s="104"/>
      <c r="F8" s="144"/>
      <c r="G8" s="104"/>
      <c r="H8" s="104"/>
      <c r="I8" s="104"/>
      <c r="J8" s="104"/>
      <c r="K8" s="104"/>
      <c r="L8" s="104"/>
      <c r="M8" s="104"/>
      <c r="N8" s="104"/>
      <c r="O8" s="104"/>
      <c r="P8" s="104"/>
      <c r="Q8" s="104"/>
      <c r="R8" s="104"/>
      <c r="S8" s="104"/>
      <c r="T8" s="104"/>
      <c r="U8" s="104"/>
      <c r="V8" s="104"/>
      <c r="W8" s="104"/>
      <c r="X8" s="104"/>
      <c r="Y8" s="104"/>
      <c r="Z8" s="104"/>
      <c r="AA8" s="104"/>
      <c r="AB8" s="104"/>
    </row>
    <row r="9" spans="1:28" s="40" customFormat="1" ht="15" customHeight="1" x14ac:dyDescent="0.25">
      <c r="A9" s="148"/>
      <c r="B9" s="417" t="s">
        <v>58</v>
      </c>
      <c r="C9" s="411"/>
      <c r="D9" s="432" t="s">
        <v>46</v>
      </c>
      <c r="E9" s="411" t="s">
        <v>48</v>
      </c>
      <c r="F9" s="435" t="s">
        <v>59</v>
      </c>
      <c r="G9" s="411" t="s">
        <v>60</v>
      </c>
      <c r="H9" s="411" t="s">
        <v>66</v>
      </c>
      <c r="I9" s="411" t="s">
        <v>64</v>
      </c>
      <c r="J9" s="411"/>
      <c r="K9" s="411" t="s">
        <v>72</v>
      </c>
      <c r="L9" s="411" t="s">
        <v>76</v>
      </c>
      <c r="M9" s="411"/>
      <c r="N9" s="411"/>
      <c r="O9" s="432" t="s">
        <v>82</v>
      </c>
      <c r="P9" s="432"/>
      <c r="Q9" s="432"/>
      <c r="R9" s="432"/>
      <c r="S9" s="432"/>
      <c r="T9" s="143" t="s">
        <v>51</v>
      </c>
      <c r="U9" s="411" t="s">
        <v>84</v>
      </c>
      <c r="V9" s="432" t="s">
        <v>93</v>
      </c>
      <c r="W9" s="432"/>
      <c r="X9" s="432"/>
      <c r="Y9" s="432"/>
      <c r="Z9" s="432"/>
      <c r="AA9" s="411" t="s">
        <v>92</v>
      </c>
      <c r="AB9" s="412"/>
    </row>
    <row r="10" spans="1:28" s="40" customFormat="1" ht="15" customHeight="1" x14ac:dyDescent="0.25">
      <c r="A10" s="148"/>
      <c r="B10" s="430"/>
      <c r="C10" s="428"/>
      <c r="D10" s="433"/>
      <c r="E10" s="428"/>
      <c r="F10" s="436"/>
      <c r="G10" s="428"/>
      <c r="H10" s="428"/>
      <c r="I10" s="428" t="s">
        <v>8</v>
      </c>
      <c r="J10" s="428" t="s">
        <v>65</v>
      </c>
      <c r="K10" s="428"/>
      <c r="L10" s="428" t="s">
        <v>73</v>
      </c>
      <c r="M10" s="428" t="s">
        <v>74</v>
      </c>
      <c r="N10" s="428" t="s">
        <v>75</v>
      </c>
      <c r="O10" s="428" t="s">
        <v>77</v>
      </c>
      <c r="P10" s="428" t="s">
        <v>78</v>
      </c>
      <c r="Q10" s="428" t="s">
        <v>79</v>
      </c>
      <c r="R10" s="428" t="s">
        <v>80</v>
      </c>
      <c r="S10" s="428" t="s">
        <v>81</v>
      </c>
      <c r="T10" s="428" t="s">
        <v>83</v>
      </c>
      <c r="U10" s="428"/>
      <c r="V10" s="428" t="s">
        <v>85</v>
      </c>
      <c r="W10" s="428" t="s">
        <v>86</v>
      </c>
      <c r="X10" s="428" t="s">
        <v>87</v>
      </c>
      <c r="Y10" s="433" t="s">
        <v>88</v>
      </c>
      <c r="Z10" s="428" t="s">
        <v>89</v>
      </c>
      <c r="AA10" s="428" t="s">
        <v>90</v>
      </c>
      <c r="AB10" s="438" t="s">
        <v>91</v>
      </c>
    </row>
    <row r="11" spans="1:28" s="40" customFormat="1" ht="15" customHeight="1" thickBot="1" x14ac:dyDescent="0.3">
      <c r="A11" s="148"/>
      <c r="B11" s="431"/>
      <c r="C11" s="429"/>
      <c r="D11" s="434"/>
      <c r="E11" s="429"/>
      <c r="F11" s="437"/>
      <c r="G11" s="429"/>
      <c r="H11" s="429"/>
      <c r="I11" s="429"/>
      <c r="J11" s="429"/>
      <c r="K11" s="429"/>
      <c r="L11" s="429"/>
      <c r="M11" s="429"/>
      <c r="N11" s="429"/>
      <c r="O11" s="429"/>
      <c r="P11" s="429"/>
      <c r="Q11" s="429"/>
      <c r="R11" s="429"/>
      <c r="S11" s="429"/>
      <c r="T11" s="429"/>
      <c r="U11" s="429"/>
      <c r="V11" s="429"/>
      <c r="W11" s="429"/>
      <c r="X11" s="429"/>
      <c r="Y11" s="434"/>
      <c r="Z11" s="429"/>
      <c r="AA11" s="429"/>
      <c r="AB11" s="439"/>
    </row>
    <row r="12" spans="1:28" s="45" customFormat="1" ht="134.25" customHeight="1" thickBot="1" x14ac:dyDescent="0.3">
      <c r="A12" s="149"/>
      <c r="B12" s="367"/>
      <c r="C12" s="368"/>
      <c r="D12" s="147" t="str">
        <f>IF(B12=0,"",VLOOKUP(B12,'Datos SGC'!$B$50:$C$71,2))</f>
        <v/>
      </c>
      <c r="E12" s="47"/>
      <c r="F12" s="42"/>
      <c r="G12" s="37"/>
      <c r="H12" s="37"/>
      <c r="I12" s="37"/>
      <c r="J12" s="37"/>
      <c r="K12" s="43"/>
      <c r="L12" s="43"/>
      <c r="M12" s="43"/>
      <c r="N12" s="43"/>
      <c r="O12" s="37"/>
      <c r="P12" s="37"/>
      <c r="Q12" s="41" t="str">
        <f>IF(AND(O12=Datos!$B$156,P12=Datos!$B$162),Datos!$D$167,IF(AND(O12=Datos!$B$156,P12=Datos!$B$163),Datos!$E$167,IF(AND(O12=Datos!$B$156,P12=Datos!$B$164),Datos!$F$167,IF(AND(O12=Datos!$B$156,P12=Datos!$B$165),Datos!$G$167,IF(AND(O12=Datos!$B$157,P12=Datos!$B$162),Datos!$D$168,IF(AND(O12=Datos!$B$157,P12=Datos!$B$163),Datos!$E$168,IF(AND(O12=Datos!$B$157,P12=Datos!$B$164),Datos!$F$168,IF(AND(O12=Datos!$B$157,P12=Datos!$B$165),Datos!$G$168,IF(AND(O12=Datos!$B$158,P12=Datos!$B$162),Datos!$D$169,IF(AND(O12=Datos!$B$158,P12=Datos!$B$163),Datos!$E$169,IF(AND(O12=Datos!$B$158,P12=Datos!$B$164),Datos!$F$169,IF(AND(O12=Datos!$B$158,P12=Datos!$B$165),Datos!$G$169,IF(AND(O12=Datos!$B$159,P12=Datos!$B$162),"N/A",IF(AND(O12=Datos!$B$159,P12=Datos!$B$163),"N/A",IF(AND(O12=Datos!$B$159,P12=Datos!$B$164),"N/A",IF(AND(O12=Datos!$B$159,P12=Datos!$B$165),"N/A","-"))))))))))))))))</f>
        <v>-</v>
      </c>
      <c r="R12" s="37"/>
      <c r="S12" s="41" t="str">
        <f>(IF(AND(Q12=Datos!$D$167,R12=Datos!$B$171),Datos!$D$176,IF(AND(Q12=Datos!$D$168,R12=Datos!$B$171),Datos!$D$176,IF(AND(Q12=Datos!$D$169,R12=Datos!$B$171),Datos!$F$176,IF(AND(Q12=Datos!$E$167,R12=Datos!$B$171),Datos!$D$176,IF(AND(Q12=Datos!$E$168,R12=Datos!$B$171),Datos!$E$176,IF(AND(Q12=Datos!$E$169,R12=Datos!$B$171),Datos!$F$176,IF(AND(Q12=Datos!$F$167,R12=Datos!$B$171),Datos!$E$176,IF(AND(Q12=Datos!$F$168,R12=Datos!$B$171),Datos!$E$176,IF(AND(Q12=Datos!$F$169,R12=Datos!$B$171),Datos!$G$176,IF(AND(Q12=Datos!$G$167,R12=Datos!$B$171),Datos!$E$176,IF(AND(Q12=Datos!$G$168,R12=Datos!$B$171),Datos!$F$176,IF(AND(Q12=Datos!$G$169,R12=Datos!$B$171),Datos!$G$176,IF(AND(Q12=Datos!$D$167,R12=Datos!$B$172),Datos!$D$178,IF(AND(Q12=Datos!$D$168,R12=Datos!$B$172),Datos!$D$178,IF(AND(Q12=Datos!$D$169,R12=Datos!$B$172),Datos!$F$178,IF(AND(Q12=Datos!$E$167,R12=Datos!$B$172),Datos!$D$178,IF(AND(Q12=Datos!$E$168,R12=Datos!$B$172),Datos!$E$178,IF(AND(Q12=Datos!$E$169,R12=Datos!$B$172),Datos!$F$178,IF(AND(Q12=Datos!$F$167,R12=Datos!$B$172),Datos!$E$178,IF(AND(Q12=Datos!$F$168,R12=Datos!$B$172),Datos!$E$178,IF(AND(Q12=Datos!$F$169,R12=Datos!$B$172),Datos!$G$178,IF(AND(Q12=Datos!$G$167,R12=Datos!$B$172),Datos!$E$178,IF(AND(Q12=Datos!$G$168,R12=Datos!$B$172),Datos!$F$178,IF(AND(Q12=Datos!$G$169,R12=Datos!$B$172),Datos!$G$179,IF(AND(Q12=Datos!$D$167,R12=Datos!$B$173),Datos!$D$180,IF(AND(Q12=Datos!$D$168,R12=Datos!$B$173),Datos!$D$180,IF(AND(Q12=Datos!$D$169,R12=Datos!$B$173),Datos!$F$180,IF(AND(Q12=Datos!$E$167,R12=Datos!$B$173),Datos!$D$180,IF(AND(Q12=Datos!$E$168,R12=Datos!$B$173),Datos!$E$180,IF(AND(Q12=Datos!$E$169,R12=Datos!$B$173),Datos!$F$180,IF(AND(Q12=Datos!$F$167,R12=Datos!$B$173),Datos!$E$180,IF(AND(Q12=Datos!$F$168,R12=Datos!$B$173),Datos!$E$180,IF(AND(Q12=Datos!$F$169,R12=Datos!$B$173),Datos!$G$180,IF(AND(Q12=Datos!$G$167,R12=Datos!$B$173),Datos!$E$180,IF(AND(Q12=Datos!$G$168,R12=Datos!$B$173),Datos!$F$180,IF(AND(Q12=Datos!$G$169,R12=Datos!$B$173),Datos!$G$180,IF(AND(Q12=Datos!$D$167,R12=Datos!$B$174),Datos!$D$182,IF(AND(Q12=Datos!$D$168,R12=Datos!$B$174),Datos!$D$182,IF(AND(Q12=Datos!$D$169,R12=Datos!$B$174),Datos!$F$182,IF(AND(Q12=Datos!$E$167,R12=Datos!$B$174),Datos!$D$182,IF(AND(Q12=Datos!$E$168,R12=Datos!$B$174),Datos!$E$182,IF(AND(Q12=Datos!$E$169,R12=Datos!$B$174),Datos!$F$182,IF(AND(Q12=Datos!$F$167,R12=Datos!$B$174),Datos!$E$182,IF(AND(Q12=Datos!$F$168,R12=Datos!$B$174),Datos!$E$182,IF(AND(Q12=Datos!$F$169,R12=Datos!$B$174),Datos!$G$182,IF(AND(Q12=Datos!$G$167,R12=Datos!$B$174),Datos!$E$183,IF(AND(Q12=Datos!$G$168,R12=Datos!$B$174),Datos!$F$182,IF(AND(Q12=Datos!$G$169,R12=Datos!$B$174),Datos!$G$183,IF(O12=Datos!$B$159,Datos!$G$183,"-"))))))))))))))))))))))))))))))))))))))))))))))))))</f>
        <v>-</v>
      </c>
      <c r="T12" s="41" t="str">
        <f>IF(ISNUMBER(SEARCH("Nivel de Riesgo 1",S12)),"NO ACEPTABLE",IF(ISNUMBER(SEARCH("Nivel de Riesgo 2",S12)),"NO ACEPTABLE O ACEPTABLE CON CONTROL ESPECÍFICO",IF(ISNUMBER(SEARCH("Nivel de Riesgo 3",S12)),"ACEPTABLE",IF(ISNUMBER(SEARCH("Nivel de Riesgo 4",S12)),"ACEPTABLE","-"))))</f>
        <v>-</v>
      </c>
      <c r="U12" s="43"/>
      <c r="V12" s="43"/>
      <c r="W12" s="43"/>
      <c r="X12" s="43"/>
      <c r="Y12" s="43"/>
      <c r="Z12" s="43"/>
      <c r="AA12" s="43"/>
      <c r="AB12" s="44"/>
    </row>
    <row r="13" spans="1:28" s="45" customFormat="1" ht="134.25" customHeight="1" thickBot="1" x14ac:dyDescent="0.3">
      <c r="A13" s="149"/>
      <c r="B13" s="367"/>
      <c r="C13" s="368"/>
      <c r="D13" s="147" t="str">
        <f>IF(B13=0,"",VLOOKUP(B13,'Datos SGC'!$B$50:$C$71,2))</f>
        <v/>
      </c>
      <c r="E13" s="47"/>
      <c r="F13" s="42"/>
      <c r="G13" s="67"/>
      <c r="H13" s="67"/>
      <c r="I13" s="67"/>
      <c r="J13" s="67"/>
      <c r="K13" s="43"/>
      <c r="L13" s="43"/>
      <c r="M13" s="43"/>
      <c r="N13" s="43"/>
      <c r="O13" s="67"/>
      <c r="P13" s="67"/>
      <c r="Q13" s="41" t="str">
        <f>IF(AND(O13=Datos!$B$156,P13=Datos!$B$162),Datos!$D$167,IF(AND(O13=Datos!$B$156,P13=Datos!$B$163),Datos!$E$167,IF(AND(O13=Datos!$B$156,P13=Datos!$B$164),Datos!$F$167,IF(AND(O13=Datos!$B$156,P13=Datos!$B$165),Datos!$G$167,IF(AND(O13=Datos!$B$157,P13=Datos!$B$162),Datos!$D$168,IF(AND(O13=Datos!$B$157,P13=Datos!$B$163),Datos!$E$168,IF(AND(O13=Datos!$B$157,P13=Datos!$B$164),Datos!$F$168,IF(AND(O13=Datos!$B$157,P13=Datos!$B$165),Datos!$G$168,IF(AND(O13=Datos!$B$158,P13=Datos!$B$162),Datos!$D$169,IF(AND(O13=Datos!$B$158,P13=Datos!$B$163),Datos!$E$169,IF(AND(O13=Datos!$B$158,P13=Datos!$B$164),Datos!$F$169,IF(AND(O13=Datos!$B$158,P13=Datos!$B$165),Datos!$G$169,IF(AND(O13=Datos!$B$159,P13=Datos!$B$162),"N/A",IF(AND(O13=Datos!$B$159,P13=Datos!$B$163),"N/A",IF(AND(O13=Datos!$B$159,P13=Datos!$B$164),"N/A",IF(AND(O13=Datos!$B$159,P13=Datos!$B$165),"N/A","-"))))))))))))))))</f>
        <v>-</v>
      </c>
      <c r="R13" s="67"/>
      <c r="S13" s="41" t="str">
        <f>(IF(AND(Q13=Datos!$D$167,R13=Datos!$B$171),Datos!$D$176,IF(AND(Q13=Datos!$D$168,R13=Datos!$B$171),Datos!$D$176,IF(AND(Q13=Datos!$D$169,R13=Datos!$B$171),Datos!$F$176,IF(AND(Q13=Datos!$E$167,R13=Datos!$B$171),Datos!$D$176,IF(AND(Q13=Datos!$E$168,R13=Datos!$B$171),Datos!$E$176,IF(AND(Q13=Datos!$E$169,R13=Datos!$B$171),Datos!$F$176,IF(AND(Q13=Datos!$F$167,R13=Datos!$B$171),Datos!$E$176,IF(AND(Q13=Datos!$F$168,R13=Datos!$B$171),Datos!$E$176,IF(AND(Q13=Datos!$F$169,R13=Datos!$B$171),Datos!$G$176,IF(AND(Q13=Datos!$G$167,R13=Datos!$B$171),Datos!$E$176,IF(AND(Q13=Datos!$G$168,R13=Datos!$B$171),Datos!$F$176,IF(AND(Q13=Datos!$G$169,R13=Datos!$B$171),Datos!$G$176,IF(AND(Q13=Datos!$D$167,R13=Datos!$B$172),Datos!$D$178,IF(AND(Q13=Datos!$D$168,R13=Datos!$B$172),Datos!$D$178,IF(AND(Q13=Datos!$D$169,R13=Datos!$B$172),Datos!$F$178,IF(AND(Q13=Datos!$E$167,R13=Datos!$B$172),Datos!$D$178,IF(AND(Q13=Datos!$E$168,R13=Datos!$B$172),Datos!$E$178,IF(AND(Q13=Datos!$E$169,R13=Datos!$B$172),Datos!$F$178,IF(AND(Q13=Datos!$F$167,R13=Datos!$B$172),Datos!$E$178,IF(AND(Q13=Datos!$F$168,R13=Datos!$B$172),Datos!$E$178,IF(AND(Q13=Datos!$F$169,R13=Datos!$B$172),Datos!$G$178,IF(AND(Q13=Datos!$G$167,R13=Datos!$B$172),Datos!$E$178,IF(AND(Q13=Datos!$G$168,R13=Datos!$B$172),Datos!$F$178,IF(AND(Q13=Datos!$G$169,R13=Datos!$B$172),Datos!$G$179,IF(AND(Q13=Datos!$D$167,R13=Datos!$B$173),Datos!$D$180,IF(AND(Q13=Datos!$D$168,R13=Datos!$B$173),Datos!$D$180,IF(AND(Q13=Datos!$D$169,R13=Datos!$B$173),Datos!$F$180,IF(AND(Q13=Datos!$E$167,R13=Datos!$B$173),Datos!$D$180,IF(AND(Q13=Datos!$E$168,R13=Datos!$B$173),Datos!$E$180,IF(AND(Q13=Datos!$E$169,R13=Datos!$B$173),Datos!$F$180,IF(AND(Q13=Datos!$F$167,R13=Datos!$B$173),Datos!$E$180,IF(AND(Q13=Datos!$F$168,R13=Datos!$B$173),Datos!$E$180,IF(AND(Q13=Datos!$F$169,R13=Datos!$B$173),Datos!$G$180,IF(AND(Q13=Datos!$G$167,R13=Datos!$B$173),Datos!$E$180,IF(AND(Q13=Datos!$G$168,R13=Datos!$B$173),Datos!$F$180,IF(AND(Q13=Datos!$G$169,R13=Datos!$B$173),Datos!$G$180,IF(AND(Q13=Datos!$D$167,R13=Datos!$B$174),Datos!$D$182,IF(AND(Q13=Datos!$D$168,R13=Datos!$B$174),Datos!$D$182,IF(AND(Q13=Datos!$D$169,R13=Datos!$B$174),Datos!$F$182,IF(AND(Q13=Datos!$E$167,R13=Datos!$B$174),Datos!$D$182,IF(AND(Q13=Datos!$E$168,R13=Datos!$B$174),Datos!$E$182,IF(AND(Q13=Datos!$E$169,R13=Datos!$B$174),Datos!$F$182,IF(AND(Q13=Datos!$F$167,R13=Datos!$B$174),Datos!$E$182,IF(AND(Q13=Datos!$F$168,R13=Datos!$B$174),Datos!$E$182,IF(AND(Q13=Datos!$F$169,R13=Datos!$B$174),Datos!$G$182,IF(AND(Q13=Datos!$G$167,R13=Datos!$B$174),Datos!$E$183,IF(AND(Q13=Datos!$G$168,R13=Datos!$B$174),Datos!$F$182,IF(AND(Q13=Datos!$G$169,R13=Datos!$B$174),Datos!$G$183,IF(O13=Datos!$B$159,Datos!$G$183,"-"))))))))))))))))))))))))))))))))))))))))))))))))))</f>
        <v>-</v>
      </c>
      <c r="T13" s="41" t="str">
        <f t="shared" ref="T13:T76" si="0">IF(ISNUMBER(SEARCH("Nivel de Riesgo 1",S13)),"NO ACEPTABLE",IF(ISNUMBER(SEARCH("Nivel de Riesgo 2",S13)),"NO ACEPTABLE O ACEPTABLE CON CONTROL ESPECÍFICO",IF(ISNUMBER(SEARCH("Nivel de Riesgo 3",S13)),"ACEPTABLE",IF(ISNUMBER(SEARCH("Nivel de Riesgo 4",S13)),"ACEPTABLE","-"))))</f>
        <v>-</v>
      </c>
      <c r="U13" s="43"/>
      <c r="V13" s="43"/>
      <c r="W13" s="43"/>
      <c r="X13" s="43"/>
      <c r="Y13" s="43"/>
      <c r="Z13" s="43"/>
      <c r="AA13" s="43"/>
      <c r="AB13" s="44"/>
    </row>
    <row r="14" spans="1:28" s="45" customFormat="1" ht="134.25" customHeight="1" thickBot="1" x14ac:dyDescent="0.3">
      <c r="A14" s="149"/>
      <c r="B14" s="367"/>
      <c r="C14" s="368"/>
      <c r="D14" s="147" t="str">
        <f>IF(B14=0,"",VLOOKUP(B14,'Datos SGC'!$B$50:$C$71,2))</f>
        <v/>
      </c>
      <c r="E14" s="47"/>
      <c r="F14" s="42"/>
      <c r="G14" s="67"/>
      <c r="H14" s="67"/>
      <c r="I14" s="67"/>
      <c r="J14" s="67"/>
      <c r="K14" s="43"/>
      <c r="L14" s="43"/>
      <c r="M14" s="43"/>
      <c r="N14" s="43"/>
      <c r="O14" s="67"/>
      <c r="P14" s="67"/>
      <c r="Q14" s="41" t="str">
        <f>IF(AND(O14=Datos!$B$156,P14=Datos!$B$162),Datos!$D$167,IF(AND(O14=Datos!$B$156,P14=Datos!$B$163),Datos!$E$167,IF(AND(O14=Datos!$B$156,P14=Datos!$B$164),Datos!$F$167,IF(AND(O14=Datos!$B$156,P14=Datos!$B$165),Datos!$G$167,IF(AND(O14=Datos!$B$157,P14=Datos!$B$162),Datos!$D$168,IF(AND(O14=Datos!$B$157,P14=Datos!$B$163),Datos!$E$168,IF(AND(O14=Datos!$B$157,P14=Datos!$B$164),Datos!$F$168,IF(AND(O14=Datos!$B$157,P14=Datos!$B$165),Datos!$G$168,IF(AND(O14=Datos!$B$158,P14=Datos!$B$162),Datos!$D$169,IF(AND(O14=Datos!$B$158,P14=Datos!$B$163),Datos!$E$169,IF(AND(O14=Datos!$B$158,P14=Datos!$B$164),Datos!$F$169,IF(AND(O14=Datos!$B$158,P14=Datos!$B$165),Datos!$G$169,IF(AND(O14=Datos!$B$159,P14=Datos!$B$162),"N/A",IF(AND(O14=Datos!$B$159,P14=Datos!$B$163),"N/A",IF(AND(O14=Datos!$B$159,P14=Datos!$B$164),"N/A",IF(AND(O14=Datos!$B$159,P14=Datos!$B$165),"N/A","-"))))))))))))))))</f>
        <v>-</v>
      </c>
      <c r="R14" s="67"/>
      <c r="S14" s="41" t="str">
        <f>(IF(AND(Q14=Datos!$D$167,R14=Datos!$B$171),Datos!$D$176,IF(AND(Q14=Datos!$D$168,R14=Datos!$B$171),Datos!$D$176,IF(AND(Q14=Datos!$D$169,R14=Datos!$B$171),Datos!$F$176,IF(AND(Q14=Datos!$E$167,R14=Datos!$B$171),Datos!$D$176,IF(AND(Q14=Datos!$E$168,R14=Datos!$B$171),Datos!$E$176,IF(AND(Q14=Datos!$E$169,R14=Datos!$B$171),Datos!$F$176,IF(AND(Q14=Datos!$F$167,R14=Datos!$B$171),Datos!$E$176,IF(AND(Q14=Datos!$F$168,R14=Datos!$B$171),Datos!$E$176,IF(AND(Q14=Datos!$F$169,R14=Datos!$B$171),Datos!$G$176,IF(AND(Q14=Datos!$G$167,R14=Datos!$B$171),Datos!$E$176,IF(AND(Q14=Datos!$G$168,R14=Datos!$B$171),Datos!$F$176,IF(AND(Q14=Datos!$G$169,R14=Datos!$B$171),Datos!$G$176,IF(AND(Q14=Datos!$D$167,R14=Datos!$B$172),Datos!$D$178,IF(AND(Q14=Datos!$D$168,R14=Datos!$B$172),Datos!$D$178,IF(AND(Q14=Datos!$D$169,R14=Datos!$B$172),Datos!$F$178,IF(AND(Q14=Datos!$E$167,R14=Datos!$B$172),Datos!$D$178,IF(AND(Q14=Datos!$E$168,R14=Datos!$B$172),Datos!$E$178,IF(AND(Q14=Datos!$E$169,R14=Datos!$B$172),Datos!$F$178,IF(AND(Q14=Datos!$F$167,R14=Datos!$B$172),Datos!$E$178,IF(AND(Q14=Datos!$F$168,R14=Datos!$B$172),Datos!$E$178,IF(AND(Q14=Datos!$F$169,R14=Datos!$B$172),Datos!$G$178,IF(AND(Q14=Datos!$G$167,R14=Datos!$B$172),Datos!$E$178,IF(AND(Q14=Datos!$G$168,R14=Datos!$B$172),Datos!$F$178,IF(AND(Q14=Datos!$G$169,R14=Datos!$B$172),Datos!$G$179,IF(AND(Q14=Datos!$D$167,R14=Datos!$B$173),Datos!$D$180,IF(AND(Q14=Datos!$D$168,R14=Datos!$B$173),Datos!$D$180,IF(AND(Q14=Datos!$D$169,R14=Datos!$B$173),Datos!$F$180,IF(AND(Q14=Datos!$E$167,R14=Datos!$B$173),Datos!$D$180,IF(AND(Q14=Datos!$E$168,R14=Datos!$B$173),Datos!$E$180,IF(AND(Q14=Datos!$E$169,R14=Datos!$B$173),Datos!$F$180,IF(AND(Q14=Datos!$F$167,R14=Datos!$B$173),Datos!$E$180,IF(AND(Q14=Datos!$F$168,R14=Datos!$B$173),Datos!$E$180,IF(AND(Q14=Datos!$F$169,R14=Datos!$B$173),Datos!$G$180,IF(AND(Q14=Datos!$G$167,R14=Datos!$B$173),Datos!$E$180,IF(AND(Q14=Datos!$G$168,R14=Datos!$B$173),Datos!$F$180,IF(AND(Q14=Datos!$G$169,R14=Datos!$B$173),Datos!$G$180,IF(AND(Q14=Datos!$D$167,R14=Datos!$B$174),Datos!$D$182,IF(AND(Q14=Datos!$D$168,R14=Datos!$B$174),Datos!$D$182,IF(AND(Q14=Datos!$D$169,R14=Datos!$B$174),Datos!$F$182,IF(AND(Q14=Datos!$E$167,R14=Datos!$B$174),Datos!$D$182,IF(AND(Q14=Datos!$E$168,R14=Datos!$B$174),Datos!$E$182,IF(AND(Q14=Datos!$E$169,R14=Datos!$B$174),Datos!$F$182,IF(AND(Q14=Datos!$F$167,R14=Datos!$B$174),Datos!$E$182,IF(AND(Q14=Datos!$F$168,R14=Datos!$B$174),Datos!$E$182,IF(AND(Q14=Datos!$F$169,R14=Datos!$B$174),Datos!$G$182,IF(AND(Q14=Datos!$G$167,R14=Datos!$B$174),Datos!$E$183,IF(AND(Q14=Datos!$G$168,R14=Datos!$B$174),Datos!$F$182,IF(AND(Q14=Datos!$G$169,R14=Datos!$B$174),Datos!$G$183,IF(O14=Datos!$B$159,Datos!$G$183,"-"))))))))))))))))))))))))))))))))))))))))))))))))))</f>
        <v>-</v>
      </c>
      <c r="T14" s="41" t="str">
        <f t="shared" si="0"/>
        <v>-</v>
      </c>
      <c r="U14" s="43"/>
      <c r="V14" s="43"/>
      <c r="W14" s="43"/>
      <c r="X14" s="43"/>
      <c r="Y14" s="43"/>
      <c r="Z14" s="43"/>
      <c r="AA14" s="43"/>
      <c r="AB14" s="44"/>
    </row>
    <row r="15" spans="1:28" s="45" customFormat="1" ht="134.25" customHeight="1" thickBot="1" x14ac:dyDescent="0.3">
      <c r="A15" s="149"/>
      <c r="B15" s="367"/>
      <c r="C15" s="368"/>
      <c r="D15" s="147" t="str">
        <f>IF(B15=0,"",VLOOKUP(B15,'Datos SGC'!$B$50:$C$71,2))</f>
        <v/>
      </c>
      <c r="E15" s="47"/>
      <c r="F15" s="42"/>
      <c r="G15" s="67"/>
      <c r="H15" s="67"/>
      <c r="I15" s="67"/>
      <c r="J15" s="67"/>
      <c r="K15" s="43"/>
      <c r="L15" s="43"/>
      <c r="M15" s="43"/>
      <c r="N15" s="43"/>
      <c r="O15" s="67"/>
      <c r="P15" s="67"/>
      <c r="Q15" s="41" t="str">
        <f>IF(AND(O15=Datos!$B$156,P15=Datos!$B$162),Datos!$D$167,IF(AND(O15=Datos!$B$156,P15=Datos!$B$163),Datos!$E$167,IF(AND(O15=Datos!$B$156,P15=Datos!$B$164),Datos!$F$167,IF(AND(O15=Datos!$B$156,P15=Datos!$B$165),Datos!$G$167,IF(AND(O15=Datos!$B$157,P15=Datos!$B$162),Datos!$D$168,IF(AND(O15=Datos!$B$157,P15=Datos!$B$163),Datos!$E$168,IF(AND(O15=Datos!$B$157,P15=Datos!$B$164),Datos!$F$168,IF(AND(O15=Datos!$B$157,P15=Datos!$B$165),Datos!$G$168,IF(AND(O15=Datos!$B$158,P15=Datos!$B$162),Datos!$D$169,IF(AND(O15=Datos!$B$158,P15=Datos!$B$163),Datos!$E$169,IF(AND(O15=Datos!$B$158,P15=Datos!$B$164),Datos!$F$169,IF(AND(O15=Datos!$B$158,P15=Datos!$B$165),Datos!$G$169,IF(AND(O15=Datos!$B$159,P15=Datos!$B$162),"N/A",IF(AND(O15=Datos!$B$159,P15=Datos!$B$163),"N/A",IF(AND(O15=Datos!$B$159,P15=Datos!$B$164),"N/A",IF(AND(O15=Datos!$B$159,P15=Datos!$B$165),"N/A","-"))))))))))))))))</f>
        <v>-</v>
      </c>
      <c r="R15" s="67"/>
      <c r="S15" s="41" t="str">
        <f>(IF(AND(Q15=Datos!$D$167,R15=Datos!$B$171),Datos!$D$176,IF(AND(Q15=Datos!$D$168,R15=Datos!$B$171),Datos!$D$176,IF(AND(Q15=Datos!$D$169,R15=Datos!$B$171),Datos!$F$176,IF(AND(Q15=Datos!$E$167,R15=Datos!$B$171),Datos!$D$176,IF(AND(Q15=Datos!$E$168,R15=Datos!$B$171),Datos!$E$176,IF(AND(Q15=Datos!$E$169,R15=Datos!$B$171),Datos!$F$176,IF(AND(Q15=Datos!$F$167,R15=Datos!$B$171),Datos!$E$176,IF(AND(Q15=Datos!$F$168,R15=Datos!$B$171),Datos!$E$176,IF(AND(Q15=Datos!$F$169,R15=Datos!$B$171),Datos!$G$176,IF(AND(Q15=Datos!$G$167,R15=Datos!$B$171),Datos!$E$176,IF(AND(Q15=Datos!$G$168,R15=Datos!$B$171),Datos!$F$176,IF(AND(Q15=Datos!$G$169,R15=Datos!$B$171),Datos!$G$176,IF(AND(Q15=Datos!$D$167,R15=Datos!$B$172),Datos!$D$178,IF(AND(Q15=Datos!$D$168,R15=Datos!$B$172),Datos!$D$178,IF(AND(Q15=Datos!$D$169,R15=Datos!$B$172),Datos!$F$178,IF(AND(Q15=Datos!$E$167,R15=Datos!$B$172),Datos!$D$178,IF(AND(Q15=Datos!$E$168,R15=Datos!$B$172),Datos!$E$178,IF(AND(Q15=Datos!$E$169,R15=Datos!$B$172),Datos!$F$178,IF(AND(Q15=Datos!$F$167,R15=Datos!$B$172),Datos!$E$178,IF(AND(Q15=Datos!$F$168,R15=Datos!$B$172),Datos!$E$178,IF(AND(Q15=Datos!$F$169,R15=Datos!$B$172),Datos!$G$178,IF(AND(Q15=Datos!$G$167,R15=Datos!$B$172),Datos!$E$178,IF(AND(Q15=Datos!$G$168,R15=Datos!$B$172),Datos!$F$178,IF(AND(Q15=Datos!$G$169,R15=Datos!$B$172),Datos!$G$179,IF(AND(Q15=Datos!$D$167,R15=Datos!$B$173),Datos!$D$180,IF(AND(Q15=Datos!$D$168,R15=Datos!$B$173),Datos!$D$180,IF(AND(Q15=Datos!$D$169,R15=Datos!$B$173),Datos!$F$180,IF(AND(Q15=Datos!$E$167,R15=Datos!$B$173),Datos!$D$180,IF(AND(Q15=Datos!$E$168,R15=Datos!$B$173),Datos!$E$180,IF(AND(Q15=Datos!$E$169,R15=Datos!$B$173),Datos!$F$180,IF(AND(Q15=Datos!$F$167,R15=Datos!$B$173),Datos!$E$180,IF(AND(Q15=Datos!$F$168,R15=Datos!$B$173),Datos!$E$180,IF(AND(Q15=Datos!$F$169,R15=Datos!$B$173),Datos!$G$180,IF(AND(Q15=Datos!$G$167,R15=Datos!$B$173),Datos!$E$180,IF(AND(Q15=Datos!$G$168,R15=Datos!$B$173),Datos!$F$180,IF(AND(Q15=Datos!$G$169,R15=Datos!$B$173),Datos!$G$180,IF(AND(Q15=Datos!$D$167,R15=Datos!$B$174),Datos!$D$182,IF(AND(Q15=Datos!$D$168,R15=Datos!$B$174),Datos!$D$182,IF(AND(Q15=Datos!$D$169,R15=Datos!$B$174),Datos!$F$182,IF(AND(Q15=Datos!$E$167,R15=Datos!$B$174),Datos!$D$182,IF(AND(Q15=Datos!$E$168,R15=Datos!$B$174),Datos!$E$182,IF(AND(Q15=Datos!$E$169,R15=Datos!$B$174),Datos!$F$182,IF(AND(Q15=Datos!$F$167,R15=Datos!$B$174),Datos!$E$182,IF(AND(Q15=Datos!$F$168,R15=Datos!$B$174),Datos!$E$182,IF(AND(Q15=Datos!$F$169,R15=Datos!$B$174),Datos!$G$182,IF(AND(Q15=Datos!$G$167,R15=Datos!$B$174),Datos!$E$183,IF(AND(Q15=Datos!$G$168,R15=Datos!$B$174),Datos!$F$182,IF(AND(Q15=Datos!$G$169,R15=Datos!$B$174),Datos!$G$183,IF(O15=Datos!$B$159,Datos!$G$183,"-"))))))))))))))))))))))))))))))))))))))))))))))))))</f>
        <v>-</v>
      </c>
      <c r="T15" s="41" t="str">
        <f t="shared" si="0"/>
        <v>-</v>
      </c>
      <c r="U15" s="43"/>
      <c r="V15" s="43"/>
      <c r="W15" s="43"/>
      <c r="X15" s="43"/>
      <c r="Y15" s="43"/>
      <c r="Z15" s="43"/>
      <c r="AA15" s="43"/>
      <c r="AB15" s="44"/>
    </row>
    <row r="16" spans="1:28" s="45" customFormat="1" ht="134.25" customHeight="1" thickBot="1" x14ac:dyDescent="0.3">
      <c r="A16" s="149"/>
      <c r="B16" s="367"/>
      <c r="C16" s="368"/>
      <c r="D16" s="147" t="str">
        <f>IF(B16=0,"",VLOOKUP(B16,'Datos SGC'!$B$50:$C$71,2))</f>
        <v/>
      </c>
      <c r="E16" s="47"/>
      <c r="F16" s="42"/>
      <c r="G16" s="67"/>
      <c r="H16" s="67"/>
      <c r="I16" s="67"/>
      <c r="J16" s="67"/>
      <c r="K16" s="43"/>
      <c r="L16" s="43"/>
      <c r="M16" s="43"/>
      <c r="N16" s="43"/>
      <c r="O16" s="67"/>
      <c r="P16" s="67"/>
      <c r="Q16" s="41" t="str">
        <f>IF(AND(O16=Datos!$B$156,P16=Datos!$B$162),Datos!$D$167,IF(AND(O16=Datos!$B$156,P16=Datos!$B$163),Datos!$E$167,IF(AND(O16=Datos!$B$156,P16=Datos!$B$164),Datos!$F$167,IF(AND(O16=Datos!$B$156,P16=Datos!$B$165),Datos!$G$167,IF(AND(O16=Datos!$B$157,P16=Datos!$B$162),Datos!$D$168,IF(AND(O16=Datos!$B$157,P16=Datos!$B$163),Datos!$E$168,IF(AND(O16=Datos!$B$157,P16=Datos!$B$164),Datos!$F$168,IF(AND(O16=Datos!$B$157,P16=Datos!$B$165),Datos!$G$168,IF(AND(O16=Datos!$B$158,P16=Datos!$B$162),Datos!$D$169,IF(AND(O16=Datos!$B$158,P16=Datos!$B$163),Datos!$E$169,IF(AND(O16=Datos!$B$158,P16=Datos!$B$164),Datos!$F$169,IF(AND(O16=Datos!$B$158,P16=Datos!$B$165),Datos!$G$169,IF(AND(O16=Datos!$B$159,P16=Datos!$B$162),"N/A",IF(AND(O16=Datos!$B$159,P16=Datos!$B$163),"N/A",IF(AND(O16=Datos!$B$159,P16=Datos!$B$164),"N/A",IF(AND(O16=Datos!$B$159,P16=Datos!$B$165),"N/A","-"))))))))))))))))</f>
        <v>-</v>
      </c>
      <c r="R16" s="67"/>
      <c r="S16" s="41" t="str">
        <f>(IF(AND(Q16=Datos!$D$167,R16=Datos!$B$171),Datos!$D$176,IF(AND(Q16=Datos!$D$168,R16=Datos!$B$171),Datos!$D$176,IF(AND(Q16=Datos!$D$169,R16=Datos!$B$171),Datos!$F$176,IF(AND(Q16=Datos!$E$167,R16=Datos!$B$171),Datos!$D$176,IF(AND(Q16=Datos!$E$168,R16=Datos!$B$171),Datos!$E$176,IF(AND(Q16=Datos!$E$169,R16=Datos!$B$171),Datos!$F$176,IF(AND(Q16=Datos!$F$167,R16=Datos!$B$171),Datos!$E$176,IF(AND(Q16=Datos!$F$168,R16=Datos!$B$171),Datos!$E$176,IF(AND(Q16=Datos!$F$169,R16=Datos!$B$171),Datos!$G$176,IF(AND(Q16=Datos!$G$167,R16=Datos!$B$171),Datos!$E$176,IF(AND(Q16=Datos!$G$168,R16=Datos!$B$171),Datos!$F$176,IF(AND(Q16=Datos!$G$169,R16=Datos!$B$171),Datos!$G$176,IF(AND(Q16=Datos!$D$167,R16=Datos!$B$172),Datos!$D$178,IF(AND(Q16=Datos!$D$168,R16=Datos!$B$172),Datos!$D$178,IF(AND(Q16=Datos!$D$169,R16=Datos!$B$172),Datos!$F$178,IF(AND(Q16=Datos!$E$167,R16=Datos!$B$172),Datos!$D$178,IF(AND(Q16=Datos!$E$168,R16=Datos!$B$172),Datos!$E$178,IF(AND(Q16=Datos!$E$169,R16=Datos!$B$172),Datos!$F$178,IF(AND(Q16=Datos!$F$167,R16=Datos!$B$172),Datos!$E$178,IF(AND(Q16=Datos!$F$168,R16=Datos!$B$172),Datos!$E$178,IF(AND(Q16=Datos!$F$169,R16=Datos!$B$172),Datos!$G$178,IF(AND(Q16=Datos!$G$167,R16=Datos!$B$172),Datos!$E$178,IF(AND(Q16=Datos!$G$168,R16=Datos!$B$172),Datos!$F$178,IF(AND(Q16=Datos!$G$169,R16=Datos!$B$172),Datos!$G$179,IF(AND(Q16=Datos!$D$167,R16=Datos!$B$173),Datos!$D$180,IF(AND(Q16=Datos!$D$168,R16=Datos!$B$173),Datos!$D$180,IF(AND(Q16=Datos!$D$169,R16=Datos!$B$173),Datos!$F$180,IF(AND(Q16=Datos!$E$167,R16=Datos!$B$173),Datos!$D$180,IF(AND(Q16=Datos!$E$168,R16=Datos!$B$173),Datos!$E$180,IF(AND(Q16=Datos!$E$169,R16=Datos!$B$173),Datos!$F$180,IF(AND(Q16=Datos!$F$167,R16=Datos!$B$173),Datos!$E$180,IF(AND(Q16=Datos!$F$168,R16=Datos!$B$173),Datos!$E$180,IF(AND(Q16=Datos!$F$169,R16=Datos!$B$173),Datos!$G$180,IF(AND(Q16=Datos!$G$167,R16=Datos!$B$173),Datos!$E$180,IF(AND(Q16=Datos!$G$168,R16=Datos!$B$173),Datos!$F$180,IF(AND(Q16=Datos!$G$169,R16=Datos!$B$173),Datos!$G$180,IF(AND(Q16=Datos!$D$167,R16=Datos!$B$174),Datos!$D$182,IF(AND(Q16=Datos!$D$168,R16=Datos!$B$174),Datos!$D$182,IF(AND(Q16=Datos!$D$169,R16=Datos!$B$174),Datos!$F$182,IF(AND(Q16=Datos!$E$167,R16=Datos!$B$174),Datos!$D$182,IF(AND(Q16=Datos!$E$168,R16=Datos!$B$174),Datos!$E$182,IF(AND(Q16=Datos!$E$169,R16=Datos!$B$174),Datos!$F$182,IF(AND(Q16=Datos!$F$167,R16=Datos!$B$174),Datos!$E$182,IF(AND(Q16=Datos!$F$168,R16=Datos!$B$174),Datos!$E$182,IF(AND(Q16=Datos!$F$169,R16=Datos!$B$174),Datos!$G$182,IF(AND(Q16=Datos!$G$167,R16=Datos!$B$174),Datos!$E$183,IF(AND(Q16=Datos!$G$168,R16=Datos!$B$174),Datos!$F$182,IF(AND(Q16=Datos!$G$169,R16=Datos!$B$174),Datos!$G$183,IF(O16=Datos!$B$159,Datos!$G$183,"-"))))))))))))))))))))))))))))))))))))))))))))))))))</f>
        <v>-</v>
      </c>
      <c r="T16" s="41" t="str">
        <f t="shared" si="0"/>
        <v>-</v>
      </c>
      <c r="U16" s="43"/>
      <c r="V16" s="43"/>
      <c r="W16" s="43"/>
      <c r="X16" s="43"/>
      <c r="Y16" s="43"/>
      <c r="Z16" s="43"/>
      <c r="AA16" s="43"/>
      <c r="AB16" s="44"/>
    </row>
    <row r="17" spans="1:28" s="45" customFormat="1" ht="134.25" customHeight="1" thickBot="1" x14ac:dyDescent="0.3">
      <c r="A17" s="149"/>
      <c r="B17" s="367"/>
      <c r="C17" s="368"/>
      <c r="D17" s="147" t="str">
        <f>IF(B17=0,"",VLOOKUP(B17,'Datos SGC'!$B$50:$C$71,2))</f>
        <v/>
      </c>
      <c r="E17" s="47"/>
      <c r="F17" s="42"/>
      <c r="G17" s="67"/>
      <c r="H17" s="67"/>
      <c r="I17" s="67"/>
      <c r="J17" s="67"/>
      <c r="K17" s="43"/>
      <c r="L17" s="43"/>
      <c r="M17" s="43"/>
      <c r="N17" s="43"/>
      <c r="O17" s="67"/>
      <c r="P17" s="67"/>
      <c r="Q17" s="41" t="str">
        <f>IF(AND(O17=Datos!$B$156,P17=Datos!$B$162),Datos!$D$167,IF(AND(O17=Datos!$B$156,P17=Datos!$B$163),Datos!$E$167,IF(AND(O17=Datos!$B$156,P17=Datos!$B$164),Datos!$F$167,IF(AND(O17=Datos!$B$156,P17=Datos!$B$165),Datos!$G$167,IF(AND(O17=Datos!$B$157,P17=Datos!$B$162),Datos!$D$168,IF(AND(O17=Datos!$B$157,P17=Datos!$B$163),Datos!$E$168,IF(AND(O17=Datos!$B$157,P17=Datos!$B$164),Datos!$F$168,IF(AND(O17=Datos!$B$157,P17=Datos!$B$165),Datos!$G$168,IF(AND(O17=Datos!$B$158,P17=Datos!$B$162),Datos!$D$169,IF(AND(O17=Datos!$B$158,P17=Datos!$B$163),Datos!$E$169,IF(AND(O17=Datos!$B$158,P17=Datos!$B$164),Datos!$F$169,IF(AND(O17=Datos!$B$158,P17=Datos!$B$165),Datos!$G$169,IF(AND(O17=Datos!$B$159,P17=Datos!$B$162),"N/A",IF(AND(O17=Datos!$B$159,P17=Datos!$B$163),"N/A",IF(AND(O17=Datos!$B$159,P17=Datos!$B$164),"N/A",IF(AND(O17=Datos!$B$159,P17=Datos!$B$165),"N/A","-"))))))))))))))))</f>
        <v>-</v>
      </c>
      <c r="R17" s="67"/>
      <c r="S17" s="41" t="str">
        <f>(IF(AND(Q17=Datos!$D$167,R17=Datos!$B$171),Datos!$D$176,IF(AND(Q17=Datos!$D$168,R17=Datos!$B$171),Datos!$D$176,IF(AND(Q17=Datos!$D$169,R17=Datos!$B$171),Datos!$F$176,IF(AND(Q17=Datos!$E$167,R17=Datos!$B$171),Datos!$D$176,IF(AND(Q17=Datos!$E$168,R17=Datos!$B$171),Datos!$E$176,IF(AND(Q17=Datos!$E$169,R17=Datos!$B$171),Datos!$F$176,IF(AND(Q17=Datos!$F$167,R17=Datos!$B$171),Datos!$E$176,IF(AND(Q17=Datos!$F$168,R17=Datos!$B$171),Datos!$E$176,IF(AND(Q17=Datos!$F$169,R17=Datos!$B$171),Datos!$G$176,IF(AND(Q17=Datos!$G$167,R17=Datos!$B$171),Datos!$E$176,IF(AND(Q17=Datos!$G$168,R17=Datos!$B$171),Datos!$F$176,IF(AND(Q17=Datos!$G$169,R17=Datos!$B$171),Datos!$G$176,IF(AND(Q17=Datos!$D$167,R17=Datos!$B$172),Datos!$D$178,IF(AND(Q17=Datos!$D$168,R17=Datos!$B$172),Datos!$D$178,IF(AND(Q17=Datos!$D$169,R17=Datos!$B$172),Datos!$F$178,IF(AND(Q17=Datos!$E$167,R17=Datos!$B$172),Datos!$D$178,IF(AND(Q17=Datos!$E$168,R17=Datos!$B$172),Datos!$E$178,IF(AND(Q17=Datos!$E$169,R17=Datos!$B$172),Datos!$F$178,IF(AND(Q17=Datos!$F$167,R17=Datos!$B$172),Datos!$E$178,IF(AND(Q17=Datos!$F$168,R17=Datos!$B$172),Datos!$E$178,IF(AND(Q17=Datos!$F$169,R17=Datos!$B$172),Datos!$G$178,IF(AND(Q17=Datos!$G$167,R17=Datos!$B$172),Datos!$E$178,IF(AND(Q17=Datos!$G$168,R17=Datos!$B$172),Datos!$F$178,IF(AND(Q17=Datos!$G$169,R17=Datos!$B$172),Datos!$G$179,IF(AND(Q17=Datos!$D$167,R17=Datos!$B$173),Datos!$D$180,IF(AND(Q17=Datos!$D$168,R17=Datos!$B$173),Datos!$D$180,IF(AND(Q17=Datos!$D$169,R17=Datos!$B$173),Datos!$F$180,IF(AND(Q17=Datos!$E$167,R17=Datos!$B$173),Datos!$D$180,IF(AND(Q17=Datos!$E$168,R17=Datos!$B$173),Datos!$E$180,IF(AND(Q17=Datos!$E$169,R17=Datos!$B$173),Datos!$F$180,IF(AND(Q17=Datos!$F$167,R17=Datos!$B$173),Datos!$E$180,IF(AND(Q17=Datos!$F$168,R17=Datos!$B$173),Datos!$E$180,IF(AND(Q17=Datos!$F$169,R17=Datos!$B$173),Datos!$G$180,IF(AND(Q17=Datos!$G$167,R17=Datos!$B$173),Datos!$E$180,IF(AND(Q17=Datos!$G$168,R17=Datos!$B$173),Datos!$F$180,IF(AND(Q17=Datos!$G$169,R17=Datos!$B$173),Datos!$G$180,IF(AND(Q17=Datos!$D$167,R17=Datos!$B$174),Datos!$D$182,IF(AND(Q17=Datos!$D$168,R17=Datos!$B$174),Datos!$D$182,IF(AND(Q17=Datos!$D$169,R17=Datos!$B$174),Datos!$F$182,IF(AND(Q17=Datos!$E$167,R17=Datos!$B$174),Datos!$D$182,IF(AND(Q17=Datos!$E$168,R17=Datos!$B$174),Datos!$E$182,IF(AND(Q17=Datos!$E$169,R17=Datos!$B$174),Datos!$F$182,IF(AND(Q17=Datos!$F$167,R17=Datos!$B$174),Datos!$E$182,IF(AND(Q17=Datos!$F$168,R17=Datos!$B$174),Datos!$E$182,IF(AND(Q17=Datos!$F$169,R17=Datos!$B$174),Datos!$G$182,IF(AND(Q17=Datos!$G$167,R17=Datos!$B$174),Datos!$E$183,IF(AND(Q17=Datos!$G$168,R17=Datos!$B$174),Datos!$F$182,IF(AND(Q17=Datos!$G$169,R17=Datos!$B$174),Datos!$G$183,IF(O17=Datos!$B$159,Datos!$G$183,"-"))))))))))))))))))))))))))))))))))))))))))))))))))</f>
        <v>-</v>
      </c>
      <c r="T17" s="41" t="str">
        <f t="shared" si="0"/>
        <v>-</v>
      </c>
      <c r="U17" s="43"/>
      <c r="V17" s="43"/>
      <c r="W17" s="43"/>
      <c r="X17" s="43"/>
      <c r="Y17" s="43"/>
      <c r="Z17" s="43"/>
      <c r="AA17" s="43"/>
      <c r="AB17" s="44"/>
    </row>
    <row r="18" spans="1:28" s="45" customFormat="1" ht="134.25" customHeight="1" thickBot="1" x14ac:dyDescent="0.3">
      <c r="A18" s="149"/>
      <c r="B18" s="367"/>
      <c r="C18" s="368"/>
      <c r="D18" s="147" t="str">
        <f>IF(B18=0,"",VLOOKUP(B18,'Datos SGC'!$B$50:$C$71,2))</f>
        <v/>
      </c>
      <c r="E18" s="47"/>
      <c r="F18" s="42"/>
      <c r="G18" s="67"/>
      <c r="H18" s="67"/>
      <c r="I18" s="67"/>
      <c r="J18" s="67"/>
      <c r="K18" s="43"/>
      <c r="L18" s="43"/>
      <c r="M18" s="43"/>
      <c r="N18" s="43"/>
      <c r="O18" s="67"/>
      <c r="P18" s="67"/>
      <c r="Q18" s="41" t="str">
        <f>IF(AND(O18=Datos!$B$156,P18=Datos!$B$162),Datos!$D$167,IF(AND(O18=Datos!$B$156,P18=Datos!$B$163),Datos!$E$167,IF(AND(O18=Datos!$B$156,P18=Datos!$B$164),Datos!$F$167,IF(AND(O18=Datos!$B$156,P18=Datos!$B$165),Datos!$G$167,IF(AND(O18=Datos!$B$157,P18=Datos!$B$162),Datos!$D$168,IF(AND(O18=Datos!$B$157,P18=Datos!$B$163),Datos!$E$168,IF(AND(O18=Datos!$B$157,P18=Datos!$B$164),Datos!$F$168,IF(AND(O18=Datos!$B$157,P18=Datos!$B$165),Datos!$G$168,IF(AND(O18=Datos!$B$158,P18=Datos!$B$162),Datos!$D$169,IF(AND(O18=Datos!$B$158,P18=Datos!$B$163),Datos!$E$169,IF(AND(O18=Datos!$B$158,P18=Datos!$B$164),Datos!$F$169,IF(AND(O18=Datos!$B$158,P18=Datos!$B$165),Datos!$G$169,IF(AND(O18=Datos!$B$159,P18=Datos!$B$162),"N/A",IF(AND(O18=Datos!$B$159,P18=Datos!$B$163),"N/A",IF(AND(O18=Datos!$B$159,P18=Datos!$B$164),"N/A",IF(AND(O18=Datos!$B$159,P18=Datos!$B$165),"N/A","-"))))))))))))))))</f>
        <v>-</v>
      </c>
      <c r="R18" s="67"/>
      <c r="S18" s="41" t="str">
        <f>(IF(AND(Q18=Datos!$D$167,R18=Datos!$B$171),Datos!$D$176,IF(AND(Q18=Datos!$D$168,R18=Datos!$B$171),Datos!$D$176,IF(AND(Q18=Datos!$D$169,R18=Datos!$B$171),Datos!$F$176,IF(AND(Q18=Datos!$E$167,R18=Datos!$B$171),Datos!$D$176,IF(AND(Q18=Datos!$E$168,R18=Datos!$B$171),Datos!$E$176,IF(AND(Q18=Datos!$E$169,R18=Datos!$B$171),Datos!$F$176,IF(AND(Q18=Datos!$F$167,R18=Datos!$B$171),Datos!$E$176,IF(AND(Q18=Datos!$F$168,R18=Datos!$B$171),Datos!$E$176,IF(AND(Q18=Datos!$F$169,R18=Datos!$B$171),Datos!$G$176,IF(AND(Q18=Datos!$G$167,R18=Datos!$B$171),Datos!$E$176,IF(AND(Q18=Datos!$G$168,R18=Datos!$B$171),Datos!$F$176,IF(AND(Q18=Datos!$G$169,R18=Datos!$B$171),Datos!$G$176,IF(AND(Q18=Datos!$D$167,R18=Datos!$B$172),Datos!$D$178,IF(AND(Q18=Datos!$D$168,R18=Datos!$B$172),Datos!$D$178,IF(AND(Q18=Datos!$D$169,R18=Datos!$B$172),Datos!$F$178,IF(AND(Q18=Datos!$E$167,R18=Datos!$B$172),Datos!$D$178,IF(AND(Q18=Datos!$E$168,R18=Datos!$B$172),Datos!$E$178,IF(AND(Q18=Datos!$E$169,R18=Datos!$B$172),Datos!$F$178,IF(AND(Q18=Datos!$F$167,R18=Datos!$B$172),Datos!$E$178,IF(AND(Q18=Datos!$F$168,R18=Datos!$B$172),Datos!$E$178,IF(AND(Q18=Datos!$F$169,R18=Datos!$B$172),Datos!$G$178,IF(AND(Q18=Datos!$G$167,R18=Datos!$B$172),Datos!$E$178,IF(AND(Q18=Datos!$G$168,R18=Datos!$B$172),Datos!$F$178,IF(AND(Q18=Datos!$G$169,R18=Datos!$B$172),Datos!$G$179,IF(AND(Q18=Datos!$D$167,R18=Datos!$B$173),Datos!$D$180,IF(AND(Q18=Datos!$D$168,R18=Datos!$B$173),Datos!$D$180,IF(AND(Q18=Datos!$D$169,R18=Datos!$B$173),Datos!$F$180,IF(AND(Q18=Datos!$E$167,R18=Datos!$B$173),Datos!$D$180,IF(AND(Q18=Datos!$E$168,R18=Datos!$B$173),Datos!$E$180,IF(AND(Q18=Datos!$E$169,R18=Datos!$B$173),Datos!$F$180,IF(AND(Q18=Datos!$F$167,R18=Datos!$B$173),Datos!$E$180,IF(AND(Q18=Datos!$F$168,R18=Datos!$B$173),Datos!$E$180,IF(AND(Q18=Datos!$F$169,R18=Datos!$B$173),Datos!$G$180,IF(AND(Q18=Datos!$G$167,R18=Datos!$B$173),Datos!$E$180,IF(AND(Q18=Datos!$G$168,R18=Datos!$B$173),Datos!$F$180,IF(AND(Q18=Datos!$G$169,R18=Datos!$B$173),Datos!$G$180,IF(AND(Q18=Datos!$D$167,R18=Datos!$B$174),Datos!$D$182,IF(AND(Q18=Datos!$D$168,R18=Datos!$B$174),Datos!$D$182,IF(AND(Q18=Datos!$D$169,R18=Datos!$B$174),Datos!$F$182,IF(AND(Q18=Datos!$E$167,R18=Datos!$B$174),Datos!$D$182,IF(AND(Q18=Datos!$E$168,R18=Datos!$B$174),Datos!$E$182,IF(AND(Q18=Datos!$E$169,R18=Datos!$B$174),Datos!$F$182,IF(AND(Q18=Datos!$F$167,R18=Datos!$B$174),Datos!$E$182,IF(AND(Q18=Datos!$F$168,R18=Datos!$B$174),Datos!$E$182,IF(AND(Q18=Datos!$F$169,R18=Datos!$B$174),Datos!$G$182,IF(AND(Q18=Datos!$G$167,R18=Datos!$B$174),Datos!$E$183,IF(AND(Q18=Datos!$G$168,R18=Datos!$B$174),Datos!$F$182,IF(AND(Q18=Datos!$G$169,R18=Datos!$B$174),Datos!$G$183,IF(O18=Datos!$B$159,Datos!$G$183,"-"))))))))))))))))))))))))))))))))))))))))))))))))))</f>
        <v>-</v>
      </c>
      <c r="T18" s="41" t="str">
        <f t="shared" si="0"/>
        <v>-</v>
      </c>
      <c r="U18" s="43"/>
      <c r="V18" s="43"/>
      <c r="W18" s="43"/>
      <c r="X18" s="43"/>
      <c r="Y18" s="43"/>
      <c r="Z18" s="43"/>
      <c r="AA18" s="43"/>
      <c r="AB18" s="44"/>
    </row>
    <row r="19" spans="1:28" s="45" customFormat="1" ht="134.25" customHeight="1" thickBot="1" x14ac:dyDescent="0.3">
      <c r="A19" s="149"/>
      <c r="B19" s="367"/>
      <c r="C19" s="368"/>
      <c r="D19" s="147" t="str">
        <f>IF(B19=0,"",VLOOKUP(B19,'Datos SGC'!$B$50:$C$71,2))</f>
        <v/>
      </c>
      <c r="E19" s="47"/>
      <c r="F19" s="42"/>
      <c r="G19" s="67"/>
      <c r="H19" s="67"/>
      <c r="I19" s="67"/>
      <c r="J19" s="67"/>
      <c r="K19" s="43"/>
      <c r="L19" s="43"/>
      <c r="M19" s="43"/>
      <c r="N19" s="43"/>
      <c r="O19" s="67"/>
      <c r="P19" s="67"/>
      <c r="Q19" s="41" t="str">
        <f>IF(AND(O19=Datos!$B$156,P19=Datos!$B$162),Datos!$D$167,IF(AND(O19=Datos!$B$156,P19=Datos!$B$163),Datos!$E$167,IF(AND(O19=Datos!$B$156,P19=Datos!$B$164),Datos!$F$167,IF(AND(O19=Datos!$B$156,P19=Datos!$B$165),Datos!$G$167,IF(AND(O19=Datos!$B$157,P19=Datos!$B$162),Datos!$D$168,IF(AND(O19=Datos!$B$157,P19=Datos!$B$163),Datos!$E$168,IF(AND(O19=Datos!$B$157,P19=Datos!$B$164),Datos!$F$168,IF(AND(O19=Datos!$B$157,P19=Datos!$B$165),Datos!$G$168,IF(AND(O19=Datos!$B$158,P19=Datos!$B$162),Datos!$D$169,IF(AND(O19=Datos!$B$158,P19=Datos!$B$163),Datos!$E$169,IF(AND(O19=Datos!$B$158,P19=Datos!$B$164),Datos!$F$169,IF(AND(O19=Datos!$B$158,P19=Datos!$B$165),Datos!$G$169,IF(AND(O19=Datos!$B$159,P19=Datos!$B$162),"N/A",IF(AND(O19=Datos!$B$159,P19=Datos!$B$163),"N/A",IF(AND(O19=Datos!$B$159,P19=Datos!$B$164),"N/A",IF(AND(O19=Datos!$B$159,P19=Datos!$B$165),"N/A","-"))))))))))))))))</f>
        <v>-</v>
      </c>
      <c r="R19" s="67"/>
      <c r="S19" s="41" t="str">
        <f>(IF(AND(Q19=Datos!$D$167,R19=Datos!$B$171),Datos!$D$176,IF(AND(Q19=Datos!$D$168,R19=Datos!$B$171),Datos!$D$176,IF(AND(Q19=Datos!$D$169,R19=Datos!$B$171),Datos!$F$176,IF(AND(Q19=Datos!$E$167,R19=Datos!$B$171),Datos!$D$176,IF(AND(Q19=Datos!$E$168,R19=Datos!$B$171),Datos!$E$176,IF(AND(Q19=Datos!$E$169,R19=Datos!$B$171),Datos!$F$176,IF(AND(Q19=Datos!$F$167,R19=Datos!$B$171),Datos!$E$176,IF(AND(Q19=Datos!$F$168,R19=Datos!$B$171),Datos!$E$176,IF(AND(Q19=Datos!$F$169,R19=Datos!$B$171),Datos!$G$176,IF(AND(Q19=Datos!$G$167,R19=Datos!$B$171),Datos!$E$176,IF(AND(Q19=Datos!$G$168,R19=Datos!$B$171),Datos!$F$176,IF(AND(Q19=Datos!$G$169,R19=Datos!$B$171),Datos!$G$176,IF(AND(Q19=Datos!$D$167,R19=Datos!$B$172),Datos!$D$178,IF(AND(Q19=Datos!$D$168,R19=Datos!$B$172),Datos!$D$178,IF(AND(Q19=Datos!$D$169,R19=Datos!$B$172),Datos!$F$178,IF(AND(Q19=Datos!$E$167,R19=Datos!$B$172),Datos!$D$178,IF(AND(Q19=Datos!$E$168,R19=Datos!$B$172),Datos!$E$178,IF(AND(Q19=Datos!$E$169,R19=Datos!$B$172),Datos!$F$178,IF(AND(Q19=Datos!$F$167,R19=Datos!$B$172),Datos!$E$178,IF(AND(Q19=Datos!$F$168,R19=Datos!$B$172),Datos!$E$178,IF(AND(Q19=Datos!$F$169,R19=Datos!$B$172),Datos!$G$178,IF(AND(Q19=Datos!$G$167,R19=Datos!$B$172),Datos!$E$178,IF(AND(Q19=Datos!$G$168,R19=Datos!$B$172),Datos!$F$178,IF(AND(Q19=Datos!$G$169,R19=Datos!$B$172),Datos!$G$179,IF(AND(Q19=Datos!$D$167,R19=Datos!$B$173),Datos!$D$180,IF(AND(Q19=Datos!$D$168,R19=Datos!$B$173),Datos!$D$180,IF(AND(Q19=Datos!$D$169,R19=Datos!$B$173),Datos!$F$180,IF(AND(Q19=Datos!$E$167,R19=Datos!$B$173),Datos!$D$180,IF(AND(Q19=Datos!$E$168,R19=Datos!$B$173),Datos!$E$180,IF(AND(Q19=Datos!$E$169,R19=Datos!$B$173),Datos!$F$180,IF(AND(Q19=Datos!$F$167,R19=Datos!$B$173),Datos!$E$180,IF(AND(Q19=Datos!$F$168,R19=Datos!$B$173),Datos!$E$180,IF(AND(Q19=Datos!$F$169,R19=Datos!$B$173),Datos!$G$180,IF(AND(Q19=Datos!$G$167,R19=Datos!$B$173),Datos!$E$180,IF(AND(Q19=Datos!$G$168,R19=Datos!$B$173),Datos!$F$180,IF(AND(Q19=Datos!$G$169,R19=Datos!$B$173),Datos!$G$180,IF(AND(Q19=Datos!$D$167,R19=Datos!$B$174),Datos!$D$182,IF(AND(Q19=Datos!$D$168,R19=Datos!$B$174),Datos!$D$182,IF(AND(Q19=Datos!$D$169,R19=Datos!$B$174),Datos!$F$182,IF(AND(Q19=Datos!$E$167,R19=Datos!$B$174),Datos!$D$182,IF(AND(Q19=Datos!$E$168,R19=Datos!$B$174),Datos!$E$182,IF(AND(Q19=Datos!$E$169,R19=Datos!$B$174),Datos!$F$182,IF(AND(Q19=Datos!$F$167,R19=Datos!$B$174),Datos!$E$182,IF(AND(Q19=Datos!$F$168,R19=Datos!$B$174),Datos!$E$182,IF(AND(Q19=Datos!$F$169,R19=Datos!$B$174),Datos!$G$182,IF(AND(Q19=Datos!$G$167,R19=Datos!$B$174),Datos!$E$183,IF(AND(Q19=Datos!$G$168,R19=Datos!$B$174),Datos!$F$182,IF(AND(Q19=Datos!$G$169,R19=Datos!$B$174),Datos!$G$183,IF(O19=Datos!$B$159,Datos!$G$183,"-"))))))))))))))))))))))))))))))))))))))))))))))))))</f>
        <v>-</v>
      </c>
      <c r="T19" s="41" t="str">
        <f t="shared" si="0"/>
        <v>-</v>
      </c>
      <c r="U19" s="43"/>
      <c r="V19" s="43"/>
      <c r="W19" s="43"/>
      <c r="X19" s="43"/>
      <c r="Y19" s="43"/>
      <c r="Z19" s="43"/>
      <c r="AA19" s="43"/>
      <c r="AB19" s="44"/>
    </row>
    <row r="20" spans="1:28" s="45" customFormat="1" ht="134.25" customHeight="1" thickBot="1" x14ac:dyDescent="0.3">
      <c r="A20" s="149"/>
      <c r="B20" s="367"/>
      <c r="C20" s="368"/>
      <c r="D20" s="147" t="str">
        <f>IF(B20=0,"",VLOOKUP(B20,'Datos SGC'!$B$50:$C$71,2))</f>
        <v/>
      </c>
      <c r="E20" s="47"/>
      <c r="F20" s="42"/>
      <c r="G20" s="67"/>
      <c r="H20" s="67"/>
      <c r="I20" s="67"/>
      <c r="J20" s="67"/>
      <c r="K20" s="43"/>
      <c r="L20" s="43"/>
      <c r="M20" s="43"/>
      <c r="N20" s="43"/>
      <c r="O20" s="67"/>
      <c r="P20" s="67"/>
      <c r="Q20" s="41" t="str">
        <f>IF(AND(O20=Datos!$B$156,P20=Datos!$B$162),Datos!$D$167,IF(AND(O20=Datos!$B$156,P20=Datos!$B$163),Datos!$E$167,IF(AND(O20=Datos!$B$156,P20=Datos!$B$164),Datos!$F$167,IF(AND(O20=Datos!$B$156,P20=Datos!$B$165),Datos!$G$167,IF(AND(O20=Datos!$B$157,P20=Datos!$B$162),Datos!$D$168,IF(AND(O20=Datos!$B$157,P20=Datos!$B$163),Datos!$E$168,IF(AND(O20=Datos!$B$157,P20=Datos!$B$164),Datos!$F$168,IF(AND(O20=Datos!$B$157,P20=Datos!$B$165),Datos!$G$168,IF(AND(O20=Datos!$B$158,P20=Datos!$B$162),Datos!$D$169,IF(AND(O20=Datos!$B$158,P20=Datos!$B$163),Datos!$E$169,IF(AND(O20=Datos!$B$158,P20=Datos!$B$164),Datos!$F$169,IF(AND(O20=Datos!$B$158,P20=Datos!$B$165),Datos!$G$169,IF(AND(O20=Datos!$B$159,P20=Datos!$B$162),"N/A",IF(AND(O20=Datos!$B$159,P20=Datos!$B$163),"N/A",IF(AND(O20=Datos!$B$159,P20=Datos!$B$164),"N/A",IF(AND(O20=Datos!$B$159,P20=Datos!$B$165),"N/A","-"))))))))))))))))</f>
        <v>-</v>
      </c>
      <c r="R20" s="67"/>
      <c r="S20" s="41" t="str">
        <f>(IF(AND(Q20=Datos!$D$167,R20=Datos!$B$171),Datos!$D$176,IF(AND(Q20=Datos!$D$168,R20=Datos!$B$171),Datos!$D$176,IF(AND(Q20=Datos!$D$169,R20=Datos!$B$171),Datos!$F$176,IF(AND(Q20=Datos!$E$167,R20=Datos!$B$171),Datos!$D$176,IF(AND(Q20=Datos!$E$168,R20=Datos!$B$171),Datos!$E$176,IF(AND(Q20=Datos!$E$169,R20=Datos!$B$171),Datos!$F$176,IF(AND(Q20=Datos!$F$167,R20=Datos!$B$171),Datos!$E$176,IF(AND(Q20=Datos!$F$168,R20=Datos!$B$171),Datos!$E$176,IF(AND(Q20=Datos!$F$169,R20=Datos!$B$171),Datos!$G$176,IF(AND(Q20=Datos!$G$167,R20=Datos!$B$171),Datos!$E$176,IF(AND(Q20=Datos!$G$168,R20=Datos!$B$171),Datos!$F$176,IF(AND(Q20=Datos!$G$169,R20=Datos!$B$171),Datos!$G$176,IF(AND(Q20=Datos!$D$167,R20=Datos!$B$172),Datos!$D$178,IF(AND(Q20=Datos!$D$168,R20=Datos!$B$172),Datos!$D$178,IF(AND(Q20=Datos!$D$169,R20=Datos!$B$172),Datos!$F$178,IF(AND(Q20=Datos!$E$167,R20=Datos!$B$172),Datos!$D$178,IF(AND(Q20=Datos!$E$168,R20=Datos!$B$172),Datos!$E$178,IF(AND(Q20=Datos!$E$169,R20=Datos!$B$172),Datos!$F$178,IF(AND(Q20=Datos!$F$167,R20=Datos!$B$172),Datos!$E$178,IF(AND(Q20=Datos!$F$168,R20=Datos!$B$172),Datos!$E$178,IF(AND(Q20=Datos!$F$169,R20=Datos!$B$172),Datos!$G$178,IF(AND(Q20=Datos!$G$167,R20=Datos!$B$172),Datos!$E$178,IF(AND(Q20=Datos!$G$168,R20=Datos!$B$172),Datos!$F$178,IF(AND(Q20=Datos!$G$169,R20=Datos!$B$172),Datos!$G$179,IF(AND(Q20=Datos!$D$167,R20=Datos!$B$173),Datos!$D$180,IF(AND(Q20=Datos!$D$168,R20=Datos!$B$173),Datos!$D$180,IF(AND(Q20=Datos!$D$169,R20=Datos!$B$173),Datos!$F$180,IF(AND(Q20=Datos!$E$167,R20=Datos!$B$173),Datos!$D$180,IF(AND(Q20=Datos!$E$168,R20=Datos!$B$173),Datos!$E$180,IF(AND(Q20=Datos!$E$169,R20=Datos!$B$173),Datos!$F$180,IF(AND(Q20=Datos!$F$167,R20=Datos!$B$173),Datos!$E$180,IF(AND(Q20=Datos!$F$168,R20=Datos!$B$173),Datos!$E$180,IF(AND(Q20=Datos!$F$169,R20=Datos!$B$173),Datos!$G$180,IF(AND(Q20=Datos!$G$167,R20=Datos!$B$173),Datos!$E$180,IF(AND(Q20=Datos!$G$168,R20=Datos!$B$173),Datos!$F$180,IF(AND(Q20=Datos!$G$169,R20=Datos!$B$173),Datos!$G$180,IF(AND(Q20=Datos!$D$167,R20=Datos!$B$174),Datos!$D$182,IF(AND(Q20=Datos!$D$168,R20=Datos!$B$174),Datos!$D$182,IF(AND(Q20=Datos!$D$169,R20=Datos!$B$174),Datos!$F$182,IF(AND(Q20=Datos!$E$167,R20=Datos!$B$174),Datos!$D$182,IF(AND(Q20=Datos!$E$168,R20=Datos!$B$174),Datos!$E$182,IF(AND(Q20=Datos!$E$169,R20=Datos!$B$174),Datos!$F$182,IF(AND(Q20=Datos!$F$167,R20=Datos!$B$174),Datos!$E$182,IF(AND(Q20=Datos!$F$168,R20=Datos!$B$174),Datos!$E$182,IF(AND(Q20=Datos!$F$169,R20=Datos!$B$174),Datos!$G$182,IF(AND(Q20=Datos!$G$167,R20=Datos!$B$174),Datos!$E$183,IF(AND(Q20=Datos!$G$168,R20=Datos!$B$174),Datos!$F$182,IF(AND(Q20=Datos!$G$169,R20=Datos!$B$174),Datos!$G$183,IF(O20=Datos!$B$159,Datos!$G$183,"-"))))))))))))))))))))))))))))))))))))))))))))))))))</f>
        <v>-</v>
      </c>
      <c r="T20" s="41" t="str">
        <f t="shared" si="0"/>
        <v>-</v>
      </c>
      <c r="U20" s="43"/>
      <c r="V20" s="43"/>
      <c r="W20" s="43"/>
      <c r="X20" s="43"/>
      <c r="Y20" s="43"/>
      <c r="Z20" s="43"/>
      <c r="AA20" s="43"/>
      <c r="AB20" s="44"/>
    </row>
    <row r="21" spans="1:28" s="45" customFormat="1" ht="134.25" customHeight="1" thickBot="1" x14ac:dyDescent="0.3">
      <c r="A21" s="149"/>
      <c r="B21" s="367"/>
      <c r="C21" s="368"/>
      <c r="D21" s="147" t="str">
        <f>IF(B21=0,"",VLOOKUP(B21,'Datos SGC'!$B$50:$C$71,2))</f>
        <v/>
      </c>
      <c r="E21" s="47"/>
      <c r="F21" s="42"/>
      <c r="G21" s="67"/>
      <c r="H21" s="67"/>
      <c r="I21" s="67"/>
      <c r="J21" s="67"/>
      <c r="K21" s="43"/>
      <c r="L21" s="43"/>
      <c r="M21" s="43"/>
      <c r="N21" s="43"/>
      <c r="O21" s="67"/>
      <c r="P21" s="67"/>
      <c r="Q21" s="41" t="str">
        <f>IF(AND(O21=Datos!$B$156,P21=Datos!$B$162),Datos!$D$167,IF(AND(O21=Datos!$B$156,P21=Datos!$B$163),Datos!$E$167,IF(AND(O21=Datos!$B$156,P21=Datos!$B$164),Datos!$F$167,IF(AND(O21=Datos!$B$156,P21=Datos!$B$165),Datos!$G$167,IF(AND(O21=Datos!$B$157,P21=Datos!$B$162),Datos!$D$168,IF(AND(O21=Datos!$B$157,P21=Datos!$B$163),Datos!$E$168,IF(AND(O21=Datos!$B$157,P21=Datos!$B$164),Datos!$F$168,IF(AND(O21=Datos!$B$157,P21=Datos!$B$165),Datos!$G$168,IF(AND(O21=Datos!$B$158,P21=Datos!$B$162),Datos!$D$169,IF(AND(O21=Datos!$B$158,P21=Datos!$B$163),Datos!$E$169,IF(AND(O21=Datos!$B$158,P21=Datos!$B$164),Datos!$F$169,IF(AND(O21=Datos!$B$158,P21=Datos!$B$165),Datos!$G$169,IF(AND(O21=Datos!$B$159,P21=Datos!$B$162),"N/A",IF(AND(O21=Datos!$B$159,P21=Datos!$B$163),"N/A",IF(AND(O21=Datos!$B$159,P21=Datos!$B$164),"N/A",IF(AND(O21=Datos!$B$159,P21=Datos!$B$165),"N/A","-"))))))))))))))))</f>
        <v>-</v>
      </c>
      <c r="R21" s="67"/>
      <c r="S21" s="41" t="str">
        <f>(IF(AND(Q21=Datos!$D$167,R21=Datos!$B$171),Datos!$D$176,IF(AND(Q21=Datos!$D$168,R21=Datos!$B$171),Datos!$D$176,IF(AND(Q21=Datos!$D$169,R21=Datos!$B$171),Datos!$F$176,IF(AND(Q21=Datos!$E$167,R21=Datos!$B$171),Datos!$D$176,IF(AND(Q21=Datos!$E$168,R21=Datos!$B$171),Datos!$E$176,IF(AND(Q21=Datos!$E$169,R21=Datos!$B$171),Datos!$F$176,IF(AND(Q21=Datos!$F$167,R21=Datos!$B$171),Datos!$E$176,IF(AND(Q21=Datos!$F$168,R21=Datos!$B$171),Datos!$E$176,IF(AND(Q21=Datos!$F$169,R21=Datos!$B$171),Datos!$G$176,IF(AND(Q21=Datos!$G$167,R21=Datos!$B$171),Datos!$E$176,IF(AND(Q21=Datos!$G$168,R21=Datos!$B$171),Datos!$F$176,IF(AND(Q21=Datos!$G$169,R21=Datos!$B$171),Datos!$G$176,IF(AND(Q21=Datos!$D$167,R21=Datos!$B$172),Datos!$D$178,IF(AND(Q21=Datos!$D$168,R21=Datos!$B$172),Datos!$D$178,IF(AND(Q21=Datos!$D$169,R21=Datos!$B$172),Datos!$F$178,IF(AND(Q21=Datos!$E$167,R21=Datos!$B$172),Datos!$D$178,IF(AND(Q21=Datos!$E$168,R21=Datos!$B$172),Datos!$E$178,IF(AND(Q21=Datos!$E$169,R21=Datos!$B$172),Datos!$F$178,IF(AND(Q21=Datos!$F$167,R21=Datos!$B$172),Datos!$E$178,IF(AND(Q21=Datos!$F$168,R21=Datos!$B$172),Datos!$E$178,IF(AND(Q21=Datos!$F$169,R21=Datos!$B$172),Datos!$G$178,IF(AND(Q21=Datos!$G$167,R21=Datos!$B$172),Datos!$E$178,IF(AND(Q21=Datos!$G$168,R21=Datos!$B$172),Datos!$F$178,IF(AND(Q21=Datos!$G$169,R21=Datos!$B$172),Datos!$G$179,IF(AND(Q21=Datos!$D$167,R21=Datos!$B$173),Datos!$D$180,IF(AND(Q21=Datos!$D$168,R21=Datos!$B$173),Datos!$D$180,IF(AND(Q21=Datos!$D$169,R21=Datos!$B$173),Datos!$F$180,IF(AND(Q21=Datos!$E$167,R21=Datos!$B$173),Datos!$D$180,IF(AND(Q21=Datos!$E$168,R21=Datos!$B$173),Datos!$E$180,IF(AND(Q21=Datos!$E$169,R21=Datos!$B$173),Datos!$F$180,IF(AND(Q21=Datos!$F$167,R21=Datos!$B$173),Datos!$E$180,IF(AND(Q21=Datos!$F$168,R21=Datos!$B$173),Datos!$E$180,IF(AND(Q21=Datos!$F$169,R21=Datos!$B$173),Datos!$G$180,IF(AND(Q21=Datos!$G$167,R21=Datos!$B$173),Datos!$E$180,IF(AND(Q21=Datos!$G$168,R21=Datos!$B$173),Datos!$F$180,IF(AND(Q21=Datos!$G$169,R21=Datos!$B$173),Datos!$G$180,IF(AND(Q21=Datos!$D$167,R21=Datos!$B$174),Datos!$D$182,IF(AND(Q21=Datos!$D$168,R21=Datos!$B$174),Datos!$D$182,IF(AND(Q21=Datos!$D$169,R21=Datos!$B$174),Datos!$F$182,IF(AND(Q21=Datos!$E$167,R21=Datos!$B$174),Datos!$D$182,IF(AND(Q21=Datos!$E$168,R21=Datos!$B$174),Datos!$E$182,IF(AND(Q21=Datos!$E$169,R21=Datos!$B$174),Datos!$F$182,IF(AND(Q21=Datos!$F$167,R21=Datos!$B$174),Datos!$E$182,IF(AND(Q21=Datos!$F$168,R21=Datos!$B$174),Datos!$E$182,IF(AND(Q21=Datos!$F$169,R21=Datos!$B$174),Datos!$G$182,IF(AND(Q21=Datos!$G$167,R21=Datos!$B$174),Datos!$E$183,IF(AND(Q21=Datos!$G$168,R21=Datos!$B$174),Datos!$F$182,IF(AND(Q21=Datos!$G$169,R21=Datos!$B$174),Datos!$G$183,IF(O21=Datos!$B$159,Datos!$G$183,"-"))))))))))))))))))))))))))))))))))))))))))))))))))</f>
        <v>-</v>
      </c>
      <c r="T21" s="41" t="str">
        <f t="shared" si="0"/>
        <v>-</v>
      </c>
      <c r="U21" s="43"/>
      <c r="V21" s="43"/>
      <c r="W21" s="43"/>
      <c r="X21" s="43"/>
      <c r="Y21" s="43"/>
      <c r="Z21" s="43"/>
      <c r="AA21" s="43"/>
      <c r="AB21" s="44"/>
    </row>
    <row r="22" spans="1:28" s="45" customFormat="1" ht="134.25" customHeight="1" thickBot="1" x14ac:dyDescent="0.3">
      <c r="A22" s="149"/>
      <c r="B22" s="367"/>
      <c r="C22" s="368"/>
      <c r="D22" s="147" t="str">
        <f>IF(B22=0,"",VLOOKUP(B22,'Datos SGC'!$B$50:$C$71,2))</f>
        <v/>
      </c>
      <c r="E22" s="47"/>
      <c r="F22" s="42"/>
      <c r="G22" s="67"/>
      <c r="H22" s="67"/>
      <c r="I22" s="67"/>
      <c r="J22" s="67"/>
      <c r="K22" s="43"/>
      <c r="L22" s="43"/>
      <c r="M22" s="43"/>
      <c r="N22" s="43"/>
      <c r="O22" s="67"/>
      <c r="P22" s="67"/>
      <c r="Q22" s="41" t="str">
        <f>IF(AND(O22=Datos!$B$156,P22=Datos!$B$162),Datos!$D$167,IF(AND(O22=Datos!$B$156,P22=Datos!$B$163),Datos!$E$167,IF(AND(O22=Datos!$B$156,P22=Datos!$B$164),Datos!$F$167,IF(AND(O22=Datos!$B$156,P22=Datos!$B$165),Datos!$G$167,IF(AND(O22=Datos!$B$157,P22=Datos!$B$162),Datos!$D$168,IF(AND(O22=Datos!$B$157,P22=Datos!$B$163),Datos!$E$168,IF(AND(O22=Datos!$B$157,P22=Datos!$B$164),Datos!$F$168,IF(AND(O22=Datos!$B$157,P22=Datos!$B$165),Datos!$G$168,IF(AND(O22=Datos!$B$158,P22=Datos!$B$162),Datos!$D$169,IF(AND(O22=Datos!$B$158,P22=Datos!$B$163),Datos!$E$169,IF(AND(O22=Datos!$B$158,P22=Datos!$B$164),Datos!$F$169,IF(AND(O22=Datos!$B$158,P22=Datos!$B$165),Datos!$G$169,IF(AND(O22=Datos!$B$159,P22=Datos!$B$162),"N/A",IF(AND(O22=Datos!$B$159,P22=Datos!$B$163),"N/A",IF(AND(O22=Datos!$B$159,P22=Datos!$B$164),"N/A",IF(AND(O22=Datos!$B$159,P22=Datos!$B$165),"N/A","-"))))))))))))))))</f>
        <v>-</v>
      </c>
      <c r="R22" s="67"/>
      <c r="S22" s="41" t="str">
        <f>(IF(AND(Q22=Datos!$D$167,R22=Datos!$B$171),Datos!$D$176,IF(AND(Q22=Datos!$D$168,R22=Datos!$B$171),Datos!$D$176,IF(AND(Q22=Datos!$D$169,R22=Datos!$B$171),Datos!$F$176,IF(AND(Q22=Datos!$E$167,R22=Datos!$B$171),Datos!$D$176,IF(AND(Q22=Datos!$E$168,R22=Datos!$B$171),Datos!$E$176,IF(AND(Q22=Datos!$E$169,R22=Datos!$B$171),Datos!$F$176,IF(AND(Q22=Datos!$F$167,R22=Datos!$B$171),Datos!$E$176,IF(AND(Q22=Datos!$F$168,R22=Datos!$B$171),Datos!$E$176,IF(AND(Q22=Datos!$F$169,R22=Datos!$B$171),Datos!$G$176,IF(AND(Q22=Datos!$G$167,R22=Datos!$B$171),Datos!$E$176,IF(AND(Q22=Datos!$G$168,R22=Datos!$B$171),Datos!$F$176,IF(AND(Q22=Datos!$G$169,R22=Datos!$B$171),Datos!$G$176,IF(AND(Q22=Datos!$D$167,R22=Datos!$B$172),Datos!$D$178,IF(AND(Q22=Datos!$D$168,R22=Datos!$B$172),Datos!$D$178,IF(AND(Q22=Datos!$D$169,R22=Datos!$B$172),Datos!$F$178,IF(AND(Q22=Datos!$E$167,R22=Datos!$B$172),Datos!$D$178,IF(AND(Q22=Datos!$E$168,R22=Datos!$B$172),Datos!$E$178,IF(AND(Q22=Datos!$E$169,R22=Datos!$B$172),Datos!$F$178,IF(AND(Q22=Datos!$F$167,R22=Datos!$B$172),Datos!$E$178,IF(AND(Q22=Datos!$F$168,R22=Datos!$B$172),Datos!$E$178,IF(AND(Q22=Datos!$F$169,R22=Datos!$B$172),Datos!$G$178,IF(AND(Q22=Datos!$G$167,R22=Datos!$B$172),Datos!$E$178,IF(AND(Q22=Datos!$G$168,R22=Datos!$B$172),Datos!$F$178,IF(AND(Q22=Datos!$G$169,R22=Datos!$B$172),Datos!$G$179,IF(AND(Q22=Datos!$D$167,R22=Datos!$B$173),Datos!$D$180,IF(AND(Q22=Datos!$D$168,R22=Datos!$B$173),Datos!$D$180,IF(AND(Q22=Datos!$D$169,R22=Datos!$B$173),Datos!$F$180,IF(AND(Q22=Datos!$E$167,R22=Datos!$B$173),Datos!$D$180,IF(AND(Q22=Datos!$E$168,R22=Datos!$B$173),Datos!$E$180,IF(AND(Q22=Datos!$E$169,R22=Datos!$B$173),Datos!$F$180,IF(AND(Q22=Datos!$F$167,R22=Datos!$B$173),Datos!$E$180,IF(AND(Q22=Datos!$F$168,R22=Datos!$B$173),Datos!$E$180,IF(AND(Q22=Datos!$F$169,R22=Datos!$B$173),Datos!$G$180,IF(AND(Q22=Datos!$G$167,R22=Datos!$B$173),Datos!$E$180,IF(AND(Q22=Datos!$G$168,R22=Datos!$B$173),Datos!$F$180,IF(AND(Q22=Datos!$G$169,R22=Datos!$B$173),Datos!$G$180,IF(AND(Q22=Datos!$D$167,R22=Datos!$B$174),Datos!$D$182,IF(AND(Q22=Datos!$D$168,R22=Datos!$B$174),Datos!$D$182,IF(AND(Q22=Datos!$D$169,R22=Datos!$B$174),Datos!$F$182,IF(AND(Q22=Datos!$E$167,R22=Datos!$B$174),Datos!$D$182,IF(AND(Q22=Datos!$E$168,R22=Datos!$B$174),Datos!$E$182,IF(AND(Q22=Datos!$E$169,R22=Datos!$B$174),Datos!$F$182,IF(AND(Q22=Datos!$F$167,R22=Datos!$B$174),Datos!$E$182,IF(AND(Q22=Datos!$F$168,R22=Datos!$B$174),Datos!$E$182,IF(AND(Q22=Datos!$F$169,R22=Datos!$B$174),Datos!$G$182,IF(AND(Q22=Datos!$G$167,R22=Datos!$B$174),Datos!$E$183,IF(AND(Q22=Datos!$G$168,R22=Datos!$B$174),Datos!$F$182,IF(AND(Q22=Datos!$G$169,R22=Datos!$B$174),Datos!$G$183,IF(O22=Datos!$B$159,Datos!$G$183,"-"))))))))))))))))))))))))))))))))))))))))))))))))))</f>
        <v>-</v>
      </c>
      <c r="T22" s="41" t="str">
        <f t="shared" si="0"/>
        <v>-</v>
      </c>
      <c r="U22" s="43"/>
      <c r="V22" s="43"/>
      <c r="W22" s="43"/>
      <c r="X22" s="43"/>
      <c r="Y22" s="43"/>
      <c r="Z22" s="43"/>
      <c r="AA22" s="43"/>
      <c r="AB22" s="44"/>
    </row>
    <row r="23" spans="1:28" s="45" customFormat="1" ht="134.25" customHeight="1" thickBot="1" x14ac:dyDescent="0.3">
      <c r="A23" s="149"/>
      <c r="B23" s="367"/>
      <c r="C23" s="368"/>
      <c r="D23" s="147" t="str">
        <f>IF(B23=0,"",VLOOKUP(B23,'Datos SGC'!$B$50:$C$71,2))</f>
        <v/>
      </c>
      <c r="E23" s="47"/>
      <c r="F23" s="42"/>
      <c r="G23" s="67"/>
      <c r="H23" s="67"/>
      <c r="I23" s="67"/>
      <c r="J23" s="67"/>
      <c r="K23" s="43"/>
      <c r="L23" s="43"/>
      <c r="M23" s="43"/>
      <c r="N23" s="43"/>
      <c r="O23" s="67"/>
      <c r="P23" s="67"/>
      <c r="Q23" s="41" t="str">
        <f>IF(AND(O23=Datos!$B$156,P23=Datos!$B$162),Datos!$D$167,IF(AND(O23=Datos!$B$156,P23=Datos!$B$163),Datos!$E$167,IF(AND(O23=Datos!$B$156,P23=Datos!$B$164),Datos!$F$167,IF(AND(O23=Datos!$B$156,P23=Datos!$B$165),Datos!$G$167,IF(AND(O23=Datos!$B$157,P23=Datos!$B$162),Datos!$D$168,IF(AND(O23=Datos!$B$157,P23=Datos!$B$163),Datos!$E$168,IF(AND(O23=Datos!$B$157,P23=Datos!$B$164),Datos!$F$168,IF(AND(O23=Datos!$B$157,P23=Datos!$B$165),Datos!$G$168,IF(AND(O23=Datos!$B$158,P23=Datos!$B$162),Datos!$D$169,IF(AND(O23=Datos!$B$158,P23=Datos!$B$163),Datos!$E$169,IF(AND(O23=Datos!$B$158,P23=Datos!$B$164),Datos!$F$169,IF(AND(O23=Datos!$B$158,P23=Datos!$B$165),Datos!$G$169,IF(AND(O23=Datos!$B$159,P23=Datos!$B$162),"N/A",IF(AND(O23=Datos!$B$159,P23=Datos!$B$163),"N/A",IF(AND(O23=Datos!$B$159,P23=Datos!$B$164),"N/A",IF(AND(O23=Datos!$B$159,P23=Datos!$B$165),"N/A","-"))))))))))))))))</f>
        <v>-</v>
      </c>
      <c r="R23" s="67"/>
      <c r="S23" s="41" t="str">
        <f>(IF(AND(Q23=Datos!$D$167,R23=Datos!$B$171),Datos!$D$176,IF(AND(Q23=Datos!$D$168,R23=Datos!$B$171),Datos!$D$176,IF(AND(Q23=Datos!$D$169,R23=Datos!$B$171),Datos!$F$176,IF(AND(Q23=Datos!$E$167,R23=Datos!$B$171),Datos!$D$176,IF(AND(Q23=Datos!$E$168,R23=Datos!$B$171),Datos!$E$176,IF(AND(Q23=Datos!$E$169,R23=Datos!$B$171),Datos!$F$176,IF(AND(Q23=Datos!$F$167,R23=Datos!$B$171),Datos!$E$176,IF(AND(Q23=Datos!$F$168,R23=Datos!$B$171),Datos!$E$176,IF(AND(Q23=Datos!$F$169,R23=Datos!$B$171),Datos!$G$176,IF(AND(Q23=Datos!$G$167,R23=Datos!$B$171),Datos!$E$176,IF(AND(Q23=Datos!$G$168,R23=Datos!$B$171),Datos!$F$176,IF(AND(Q23=Datos!$G$169,R23=Datos!$B$171),Datos!$G$176,IF(AND(Q23=Datos!$D$167,R23=Datos!$B$172),Datos!$D$178,IF(AND(Q23=Datos!$D$168,R23=Datos!$B$172),Datos!$D$178,IF(AND(Q23=Datos!$D$169,R23=Datos!$B$172),Datos!$F$178,IF(AND(Q23=Datos!$E$167,R23=Datos!$B$172),Datos!$D$178,IF(AND(Q23=Datos!$E$168,R23=Datos!$B$172),Datos!$E$178,IF(AND(Q23=Datos!$E$169,R23=Datos!$B$172),Datos!$F$178,IF(AND(Q23=Datos!$F$167,R23=Datos!$B$172),Datos!$E$178,IF(AND(Q23=Datos!$F$168,R23=Datos!$B$172),Datos!$E$178,IF(AND(Q23=Datos!$F$169,R23=Datos!$B$172),Datos!$G$178,IF(AND(Q23=Datos!$G$167,R23=Datos!$B$172),Datos!$E$178,IF(AND(Q23=Datos!$G$168,R23=Datos!$B$172),Datos!$F$178,IF(AND(Q23=Datos!$G$169,R23=Datos!$B$172),Datos!$G$179,IF(AND(Q23=Datos!$D$167,R23=Datos!$B$173),Datos!$D$180,IF(AND(Q23=Datos!$D$168,R23=Datos!$B$173),Datos!$D$180,IF(AND(Q23=Datos!$D$169,R23=Datos!$B$173),Datos!$F$180,IF(AND(Q23=Datos!$E$167,R23=Datos!$B$173),Datos!$D$180,IF(AND(Q23=Datos!$E$168,R23=Datos!$B$173),Datos!$E$180,IF(AND(Q23=Datos!$E$169,R23=Datos!$B$173),Datos!$F$180,IF(AND(Q23=Datos!$F$167,R23=Datos!$B$173),Datos!$E$180,IF(AND(Q23=Datos!$F$168,R23=Datos!$B$173),Datos!$E$180,IF(AND(Q23=Datos!$F$169,R23=Datos!$B$173),Datos!$G$180,IF(AND(Q23=Datos!$G$167,R23=Datos!$B$173),Datos!$E$180,IF(AND(Q23=Datos!$G$168,R23=Datos!$B$173),Datos!$F$180,IF(AND(Q23=Datos!$G$169,R23=Datos!$B$173),Datos!$G$180,IF(AND(Q23=Datos!$D$167,R23=Datos!$B$174),Datos!$D$182,IF(AND(Q23=Datos!$D$168,R23=Datos!$B$174),Datos!$D$182,IF(AND(Q23=Datos!$D$169,R23=Datos!$B$174),Datos!$F$182,IF(AND(Q23=Datos!$E$167,R23=Datos!$B$174),Datos!$D$182,IF(AND(Q23=Datos!$E$168,R23=Datos!$B$174),Datos!$E$182,IF(AND(Q23=Datos!$E$169,R23=Datos!$B$174),Datos!$F$182,IF(AND(Q23=Datos!$F$167,R23=Datos!$B$174),Datos!$E$182,IF(AND(Q23=Datos!$F$168,R23=Datos!$B$174),Datos!$E$182,IF(AND(Q23=Datos!$F$169,R23=Datos!$B$174),Datos!$G$182,IF(AND(Q23=Datos!$G$167,R23=Datos!$B$174),Datos!$E$183,IF(AND(Q23=Datos!$G$168,R23=Datos!$B$174),Datos!$F$182,IF(AND(Q23=Datos!$G$169,R23=Datos!$B$174),Datos!$G$183,IF(O23=Datos!$B$159,Datos!$G$183,"-"))))))))))))))))))))))))))))))))))))))))))))))))))</f>
        <v>-</v>
      </c>
      <c r="T23" s="41" t="str">
        <f t="shared" si="0"/>
        <v>-</v>
      </c>
      <c r="U23" s="43"/>
      <c r="V23" s="43"/>
      <c r="W23" s="43"/>
      <c r="X23" s="43"/>
      <c r="Y23" s="43"/>
      <c r="Z23" s="43"/>
      <c r="AA23" s="43"/>
      <c r="AB23" s="44"/>
    </row>
    <row r="24" spans="1:28" s="45" customFormat="1" ht="134.25" customHeight="1" thickBot="1" x14ac:dyDescent="0.3">
      <c r="A24" s="149"/>
      <c r="B24" s="367"/>
      <c r="C24" s="368"/>
      <c r="D24" s="147" t="str">
        <f>IF(B24=0,"",VLOOKUP(B24,'Datos SGC'!$B$50:$C$71,2))</f>
        <v/>
      </c>
      <c r="E24" s="47"/>
      <c r="F24" s="42"/>
      <c r="G24" s="67"/>
      <c r="H24" s="67"/>
      <c r="I24" s="67"/>
      <c r="J24" s="67"/>
      <c r="K24" s="43"/>
      <c r="L24" s="43"/>
      <c r="M24" s="43"/>
      <c r="N24" s="43"/>
      <c r="O24" s="67"/>
      <c r="P24" s="67"/>
      <c r="Q24" s="41" t="str">
        <f>IF(AND(O24=Datos!$B$156,P24=Datos!$B$162),Datos!$D$167,IF(AND(O24=Datos!$B$156,P24=Datos!$B$163),Datos!$E$167,IF(AND(O24=Datos!$B$156,P24=Datos!$B$164),Datos!$F$167,IF(AND(O24=Datos!$B$156,P24=Datos!$B$165),Datos!$G$167,IF(AND(O24=Datos!$B$157,P24=Datos!$B$162),Datos!$D$168,IF(AND(O24=Datos!$B$157,P24=Datos!$B$163),Datos!$E$168,IF(AND(O24=Datos!$B$157,P24=Datos!$B$164),Datos!$F$168,IF(AND(O24=Datos!$B$157,P24=Datos!$B$165),Datos!$G$168,IF(AND(O24=Datos!$B$158,P24=Datos!$B$162),Datos!$D$169,IF(AND(O24=Datos!$B$158,P24=Datos!$B$163),Datos!$E$169,IF(AND(O24=Datos!$B$158,P24=Datos!$B$164),Datos!$F$169,IF(AND(O24=Datos!$B$158,P24=Datos!$B$165),Datos!$G$169,IF(AND(O24=Datos!$B$159,P24=Datos!$B$162),"N/A",IF(AND(O24=Datos!$B$159,P24=Datos!$B$163),"N/A",IF(AND(O24=Datos!$B$159,P24=Datos!$B$164),"N/A",IF(AND(O24=Datos!$B$159,P24=Datos!$B$165),"N/A","-"))))))))))))))))</f>
        <v>-</v>
      </c>
      <c r="R24" s="67"/>
      <c r="S24" s="41" t="str">
        <f>(IF(AND(Q24=Datos!$D$167,R24=Datos!$B$171),Datos!$D$176,IF(AND(Q24=Datos!$D$168,R24=Datos!$B$171),Datos!$D$176,IF(AND(Q24=Datos!$D$169,R24=Datos!$B$171),Datos!$F$176,IF(AND(Q24=Datos!$E$167,R24=Datos!$B$171),Datos!$D$176,IF(AND(Q24=Datos!$E$168,R24=Datos!$B$171),Datos!$E$176,IF(AND(Q24=Datos!$E$169,R24=Datos!$B$171),Datos!$F$176,IF(AND(Q24=Datos!$F$167,R24=Datos!$B$171),Datos!$E$176,IF(AND(Q24=Datos!$F$168,R24=Datos!$B$171),Datos!$E$176,IF(AND(Q24=Datos!$F$169,R24=Datos!$B$171),Datos!$G$176,IF(AND(Q24=Datos!$G$167,R24=Datos!$B$171),Datos!$E$176,IF(AND(Q24=Datos!$G$168,R24=Datos!$B$171),Datos!$F$176,IF(AND(Q24=Datos!$G$169,R24=Datos!$B$171),Datos!$G$176,IF(AND(Q24=Datos!$D$167,R24=Datos!$B$172),Datos!$D$178,IF(AND(Q24=Datos!$D$168,R24=Datos!$B$172),Datos!$D$178,IF(AND(Q24=Datos!$D$169,R24=Datos!$B$172),Datos!$F$178,IF(AND(Q24=Datos!$E$167,R24=Datos!$B$172),Datos!$D$178,IF(AND(Q24=Datos!$E$168,R24=Datos!$B$172),Datos!$E$178,IF(AND(Q24=Datos!$E$169,R24=Datos!$B$172),Datos!$F$178,IF(AND(Q24=Datos!$F$167,R24=Datos!$B$172),Datos!$E$178,IF(AND(Q24=Datos!$F$168,R24=Datos!$B$172),Datos!$E$178,IF(AND(Q24=Datos!$F$169,R24=Datos!$B$172),Datos!$G$178,IF(AND(Q24=Datos!$G$167,R24=Datos!$B$172),Datos!$E$178,IF(AND(Q24=Datos!$G$168,R24=Datos!$B$172),Datos!$F$178,IF(AND(Q24=Datos!$G$169,R24=Datos!$B$172),Datos!$G$179,IF(AND(Q24=Datos!$D$167,R24=Datos!$B$173),Datos!$D$180,IF(AND(Q24=Datos!$D$168,R24=Datos!$B$173),Datos!$D$180,IF(AND(Q24=Datos!$D$169,R24=Datos!$B$173),Datos!$F$180,IF(AND(Q24=Datos!$E$167,R24=Datos!$B$173),Datos!$D$180,IF(AND(Q24=Datos!$E$168,R24=Datos!$B$173),Datos!$E$180,IF(AND(Q24=Datos!$E$169,R24=Datos!$B$173),Datos!$F$180,IF(AND(Q24=Datos!$F$167,R24=Datos!$B$173),Datos!$E$180,IF(AND(Q24=Datos!$F$168,R24=Datos!$B$173),Datos!$E$180,IF(AND(Q24=Datos!$F$169,R24=Datos!$B$173),Datos!$G$180,IF(AND(Q24=Datos!$G$167,R24=Datos!$B$173),Datos!$E$180,IF(AND(Q24=Datos!$G$168,R24=Datos!$B$173),Datos!$F$180,IF(AND(Q24=Datos!$G$169,R24=Datos!$B$173),Datos!$G$180,IF(AND(Q24=Datos!$D$167,R24=Datos!$B$174),Datos!$D$182,IF(AND(Q24=Datos!$D$168,R24=Datos!$B$174),Datos!$D$182,IF(AND(Q24=Datos!$D$169,R24=Datos!$B$174),Datos!$F$182,IF(AND(Q24=Datos!$E$167,R24=Datos!$B$174),Datos!$D$182,IF(AND(Q24=Datos!$E$168,R24=Datos!$B$174),Datos!$E$182,IF(AND(Q24=Datos!$E$169,R24=Datos!$B$174),Datos!$F$182,IF(AND(Q24=Datos!$F$167,R24=Datos!$B$174),Datos!$E$182,IF(AND(Q24=Datos!$F$168,R24=Datos!$B$174),Datos!$E$182,IF(AND(Q24=Datos!$F$169,R24=Datos!$B$174),Datos!$G$182,IF(AND(Q24=Datos!$G$167,R24=Datos!$B$174),Datos!$E$183,IF(AND(Q24=Datos!$G$168,R24=Datos!$B$174),Datos!$F$182,IF(AND(Q24=Datos!$G$169,R24=Datos!$B$174),Datos!$G$183,IF(O24=Datos!$B$159,Datos!$G$183,"-"))))))))))))))))))))))))))))))))))))))))))))))))))</f>
        <v>-</v>
      </c>
      <c r="T24" s="41" t="str">
        <f t="shared" si="0"/>
        <v>-</v>
      </c>
      <c r="U24" s="43"/>
      <c r="V24" s="43"/>
      <c r="W24" s="43"/>
      <c r="X24" s="43"/>
      <c r="Y24" s="43"/>
      <c r="Z24" s="43"/>
      <c r="AA24" s="43"/>
      <c r="AB24" s="44"/>
    </row>
    <row r="25" spans="1:28" s="45" customFormat="1" ht="134.25" customHeight="1" thickBot="1" x14ac:dyDescent="0.3">
      <c r="A25" s="149"/>
      <c r="B25" s="367"/>
      <c r="C25" s="368"/>
      <c r="D25" s="147" t="str">
        <f>IF(B25=0,"",VLOOKUP(B25,'Datos SGC'!$B$50:$C$71,2))</f>
        <v/>
      </c>
      <c r="E25" s="47"/>
      <c r="F25" s="42"/>
      <c r="G25" s="67"/>
      <c r="H25" s="67"/>
      <c r="I25" s="67"/>
      <c r="J25" s="67"/>
      <c r="K25" s="43"/>
      <c r="L25" s="43"/>
      <c r="M25" s="43"/>
      <c r="N25" s="43"/>
      <c r="O25" s="67"/>
      <c r="P25" s="67"/>
      <c r="Q25" s="41" t="str">
        <f>IF(AND(O25=Datos!$B$156,P25=Datos!$B$162),Datos!$D$167,IF(AND(O25=Datos!$B$156,P25=Datos!$B$163),Datos!$E$167,IF(AND(O25=Datos!$B$156,P25=Datos!$B$164),Datos!$F$167,IF(AND(O25=Datos!$B$156,P25=Datos!$B$165),Datos!$G$167,IF(AND(O25=Datos!$B$157,P25=Datos!$B$162),Datos!$D$168,IF(AND(O25=Datos!$B$157,P25=Datos!$B$163),Datos!$E$168,IF(AND(O25=Datos!$B$157,P25=Datos!$B$164),Datos!$F$168,IF(AND(O25=Datos!$B$157,P25=Datos!$B$165),Datos!$G$168,IF(AND(O25=Datos!$B$158,P25=Datos!$B$162),Datos!$D$169,IF(AND(O25=Datos!$B$158,P25=Datos!$B$163),Datos!$E$169,IF(AND(O25=Datos!$B$158,P25=Datos!$B$164),Datos!$F$169,IF(AND(O25=Datos!$B$158,P25=Datos!$B$165),Datos!$G$169,IF(AND(O25=Datos!$B$159,P25=Datos!$B$162),"N/A",IF(AND(O25=Datos!$B$159,P25=Datos!$B$163),"N/A",IF(AND(O25=Datos!$B$159,P25=Datos!$B$164),"N/A",IF(AND(O25=Datos!$B$159,P25=Datos!$B$165),"N/A","-"))))))))))))))))</f>
        <v>-</v>
      </c>
      <c r="R25" s="67"/>
      <c r="S25" s="41" t="str">
        <f>(IF(AND(Q25=Datos!$D$167,R25=Datos!$B$171),Datos!$D$176,IF(AND(Q25=Datos!$D$168,R25=Datos!$B$171),Datos!$D$176,IF(AND(Q25=Datos!$D$169,R25=Datos!$B$171),Datos!$F$176,IF(AND(Q25=Datos!$E$167,R25=Datos!$B$171),Datos!$D$176,IF(AND(Q25=Datos!$E$168,R25=Datos!$B$171),Datos!$E$176,IF(AND(Q25=Datos!$E$169,R25=Datos!$B$171),Datos!$F$176,IF(AND(Q25=Datos!$F$167,R25=Datos!$B$171),Datos!$E$176,IF(AND(Q25=Datos!$F$168,R25=Datos!$B$171),Datos!$E$176,IF(AND(Q25=Datos!$F$169,R25=Datos!$B$171),Datos!$G$176,IF(AND(Q25=Datos!$G$167,R25=Datos!$B$171),Datos!$E$176,IF(AND(Q25=Datos!$G$168,R25=Datos!$B$171),Datos!$F$176,IF(AND(Q25=Datos!$G$169,R25=Datos!$B$171),Datos!$G$176,IF(AND(Q25=Datos!$D$167,R25=Datos!$B$172),Datos!$D$178,IF(AND(Q25=Datos!$D$168,R25=Datos!$B$172),Datos!$D$178,IF(AND(Q25=Datos!$D$169,R25=Datos!$B$172),Datos!$F$178,IF(AND(Q25=Datos!$E$167,R25=Datos!$B$172),Datos!$D$178,IF(AND(Q25=Datos!$E$168,R25=Datos!$B$172),Datos!$E$178,IF(AND(Q25=Datos!$E$169,R25=Datos!$B$172),Datos!$F$178,IF(AND(Q25=Datos!$F$167,R25=Datos!$B$172),Datos!$E$178,IF(AND(Q25=Datos!$F$168,R25=Datos!$B$172),Datos!$E$178,IF(AND(Q25=Datos!$F$169,R25=Datos!$B$172),Datos!$G$178,IF(AND(Q25=Datos!$G$167,R25=Datos!$B$172),Datos!$E$178,IF(AND(Q25=Datos!$G$168,R25=Datos!$B$172),Datos!$F$178,IF(AND(Q25=Datos!$G$169,R25=Datos!$B$172),Datos!$G$179,IF(AND(Q25=Datos!$D$167,R25=Datos!$B$173),Datos!$D$180,IF(AND(Q25=Datos!$D$168,R25=Datos!$B$173),Datos!$D$180,IF(AND(Q25=Datos!$D$169,R25=Datos!$B$173),Datos!$F$180,IF(AND(Q25=Datos!$E$167,R25=Datos!$B$173),Datos!$D$180,IF(AND(Q25=Datos!$E$168,R25=Datos!$B$173),Datos!$E$180,IF(AND(Q25=Datos!$E$169,R25=Datos!$B$173),Datos!$F$180,IF(AND(Q25=Datos!$F$167,R25=Datos!$B$173),Datos!$E$180,IF(AND(Q25=Datos!$F$168,R25=Datos!$B$173),Datos!$E$180,IF(AND(Q25=Datos!$F$169,R25=Datos!$B$173),Datos!$G$180,IF(AND(Q25=Datos!$G$167,R25=Datos!$B$173),Datos!$E$180,IF(AND(Q25=Datos!$G$168,R25=Datos!$B$173),Datos!$F$180,IF(AND(Q25=Datos!$G$169,R25=Datos!$B$173),Datos!$G$180,IF(AND(Q25=Datos!$D$167,R25=Datos!$B$174),Datos!$D$182,IF(AND(Q25=Datos!$D$168,R25=Datos!$B$174),Datos!$D$182,IF(AND(Q25=Datos!$D$169,R25=Datos!$B$174),Datos!$F$182,IF(AND(Q25=Datos!$E$167,R25=Datos!$B$174),Datos!$D$182,IF(AND(Q25=Datos!$E$168,R25=Datos!$B$174),Datos!$E$182,IF(AND(Q25=Datos!$E$169,R25=Datos!$B$174),Datos!$F$182,IF(AND(Q25=Datos!$F$167,R25=Datos!$B$174),Datos!$E$182,IF(AND(Q25=Datos!$F$168,R25=Datos!$B$174),Datos!$E$182,IF(AND(Q25=Datos!$F$169,R25=Datos!$B$174),Datos!$G$182,IF(AND(Q25=Datos!$G$167,R25=Datos!$B$174),Datos!$E$183,IF(AND(Q25=Datos!$G$168,R25=Datos!$B$174),Datos!$F$182,IF(AND(Q25=Datos!$G$169,R25=Datos!$B$174),Datos!$G$183,IF(O25=Datos!$B$159,Datos!$G$183,"-"))))))))))))))))))))))))))))))))))))))))))))))))))</f>
        <v>-</v>
      </c>
      <c r="T25" s="41" t="str">
        <f t="shared" si="0"/>
        <v>-</v>
      </c>
      <c r="U25" s="43"/>
      <c r="V25" s="43"/>
      <c r="W25" s="43"/>
      <c r="X25" s="43"/>
      <c r="Y25" s="43"/>
      <c r="Z25" s="43"/>
      <c r="AA25" s="43"/>
      <c r="AB25" s="44"/>
    </row>
    <row r="26" spans="1:28" s="45" customFormat="1" ht="134.25" customHeight="1" thickBot="1" x14ac:dyDescent="0.3">
      <c r="A26" s="149"/>
      <c r="B26" s="367"/>
      <c r="C26" s="368"/>
      <c r="D26" s="147" t="str">
        <f>IF(B26=0,"",VLOOKUP(B26,'Datos SGC'!$B$50:$C$71,2))</f>
        <v/>
      </c>
      <c r="E26" s="47"/>
      <c r="F26" s="42"/>
      <c r="G26" s="67"/>
      <c r="H26" s="67"/>
      <c r="I26" s="67"/>
      <c r="J26" s="67"/>
      <c r="K26" s="43"/>
      <c r="L26" s="43"/>
      <c r="M26" s="43"/>
      <c r="N26" s="43"/>
      <c r="O26" s="67"/>
      <c r="P26" s="67"/>
      <c r="Q26" s="41" t="str">
        <f>IF(AND(O26=Datos!$B$156,P26=Datos!$B$162),Datos!$D$167,IF(AND(O26=Datos!$B$156,P26=Datos!$B$163),Datos!$E$167,IF(AND(O26=Datos!$B$156,P26=Datos!$B$164),Datos!$F$167,IF(AND(O26=Datos!$B$156,P26=Datos!$B$165),Datos!$G$167,IF(AND(O26=Datos!$B$157,P26=Datos!$B$162),Datos!$D$168,IF(AND(O26=Datos!$B$157,P26=Datos!$B$163),Datos!$E$168,IF(AND(O26=Datos!$B$157,P26=Datos!$B$164),Datos!$F$168,IF(AND(O26=Datos!$B$157,P26=Datos!$B$165),Datos!$G$168,IF(AND(O26=Datos!$B$158,P26=Datos!$B$162),Datos!$D$169,IF(AND(O26=Datos!$B$158,P26=Datos!$B$163),Datos!$E$169,IF(AND(O26=Datos!$B$158,P26=Datos!$B$164),Datos!$F$169,IF(AND(O26=Datos!$B$158,P26=Datos!$B$165),Datos!$G$169,IF(AND(O26=Datos!$B$159,P26=Datos!$B$162),"N/A",IF(AND(O26=Datos!$B$159,P26=Datos!$B$163),"N/A",IF(AND(O26=Datos!$B$159,P26=Datos!$B$164),"N/A",IF(AND(O26=Datos!$B$159,P26=Datos!$B$165),"N/A","-"))))))))))))))))</f>
        <v>-</v>
      </c>
      <c r="R26" s="67"/>
      <c r="S26" s="41" t="str">
        <f>(IF(AND(Q26=Datos!$D$167,R26=Datos!$B$171),Datos!$D$176,IF(AND(Q26=Datos!$D$168,R26=Datos!$B$171),Datos!$D$176,IF(AND(Q26=Datos!$D$169,R26=Datos!$B$171),Datos!$F$176,IF(AND(Q26=Datos!$E$167,R26=Datos!$B$171),Datos!$D$176,IF(AND(Q26=Datos!$E$168,R26=Datos!$B$171),Datos!$E$176,IF(AND(Q26=Datos!$E$169,R26=Datos!$B$171),Datos!$F$176,IF(AND(Q26=Datos!$F$167,R26=Datos!$B$171),Datos!$E$176,IF(AND(Q26=Datos!$F$168,R26=Datos!$B$171),Datos!$E$176,IF(AND(Q26=Datos!$F$169,R26=Datos!$B$171),Datos!$G$176,IF(AND(Q26=Datos!$G$167,R26=Datos!$B$171),Datos!$E$176,IF(AND(Q26=Datos!$G$168,R26=Datos!$B$171),Datos!$F$176,IF(AND(Q26=Datos!$G$169,R26=Datos!$B$171),Datos!$G$176,IF(AND(Q26=Datos!$D$167,R26=Datos!$B$172),Datos!$D$178,IF(AND(Q26=Datos!$D$168,R26=Datos!$B$172),Datos!$D$178,IF(AND(Q26=Datos!$D$169,R26=Datos!$B$172),Datos!$F$178,IF(AND(Q26=Datos!$E$167,R26=Datos!$B$172),Datos!$D$178,IF(AND(Q26=Datos!$E$168,R26=Datos!$B$172),Datos!$E$178,IF(AND(Q26=Datos!$E$169,R26=Datos!$B$172),Datos!$F$178,IF(AND(Q26=Datos!$F$167,R26=Datos!$B$172),Datos!$E$178,IF(AND(Q26=Datos!$F$168,R26=Datos!$B$172),Datos!$E$178,IF(AND(Q26=Datos!$F$169,R26=Datos!$B$172),Datos!$G$178,IF(AND(Q26=Datos!$G$167,R26=Datos!$B$172),Datos!$E$178,IF(AND(Q26=Datos!$G$168,R26=Datos!$B$172),Datos!$F$178,IF(AND(Q26=Datos!$G$169,R26=Datos!$B$172),Datos!$G$179,IF(AND(Q26=Datos!$D$167,R26=Datos!$B$173),Datos!$D$180,IF(AND(Q26=Datos!$D$168,R26=Datos!$B$173),Datos!$D$180,IF(AND(Q26=Datos!$D$169,R26=Datos!$B$173),Datos!$F$180,IF(AND(Q26=Datos!$E$167,R26=Datos!$B$173),Datos!$D$180,IF(AND(Q26=Datos!$E$168,R26=Datos!$B$173),Datos!$E$180,IF(AND(Q26=Datos!$E$169,R26=Datos!$B$173),Datos!$F$180,IF(AND(Q26=Datos!$F$167,R26=Datos!$B$173),Datos!$E$180,IF(AND(Q26=Datos!$F$168,R26=Datos!$B$173),Datos!$E$180,IF(AND(Q26=Datos!$F$169,R26=Datos!$B$173),Datos!$G$180,IF(AND(Q26=Datos!$G$167,R26=Datos!$B$173),Datos!$E$180,IF(AND(Q26=Datos!$G$168,R26=Datos!$B$173),Datos!$F$180,IF(AND(Q26=Datos!$G$169,R26=Datos!$B$173),Datos!$G$180,IF(AND(Q26=Datos!$D$167,R26=Datos!$B$174),Datos!$D$182,IF(AND(Q26=Datos!$D$168,R26=Datos!$B$174),Datos!$D$182,IF(AND(Q26=Datos!$D$169,R26=Datos!$B$174),Datos!$F$182,IF(AND(Q26=Datos!$E$167,R26=Datos!$B$174),Datos!$D$182,IF(AND(Q26=Datos!$E$168,R26=Datos!$B$174),Datos!$E$182,IF(AND(Q26=Datos!$E$169,R26=Datos!$B$174),Datos!$F$182,IF(AND(Q26=Datos!$F$167,R26=Datos!$B$174),Datos!$E$182,IF(AND(Q26=Datos!$F$168,R26=Datos!$B$174),Datos!$E$182,IF(AND(Q26=Datos!$F$169,R26=Datos!$B$174),Datos!$G$182,IF(AND(Q26=Datos!$G$167,R26=Datos!$B$174),Datos!$E$183,IF(AND(Q26=Datos!$G$168,R26=Datos!$B$174),Datos!$F$182,IF(AND(Q26=Datos!$G$169,R26=Datos!$B$174),Datos!$G$183,IF(O26=Datos!$B$159,Datos!$G$183,"-"))))))))))))))))))))))))))))))))))))))))))))))))))</f>
        <v>-</v>
      </c>
      <c r="T26" s="41" t="str">
        <f t="shared" si="0"/>
        <v>-</v>
      </c>
      <c r="U26" s="43"/>
      <c r="V26" s="43"/>
      <c r="W26" s="43"/>
      <c r="X26" s="43"/>
      <c r="Y26" s="43"/>
      <c r="Z26" s="43"/>
      <c r="AA26" s="43"/>
      <c r="AB26" s="44"/>
    </row>
    <row r="27" spans="1:28" s="45" customFormat="1" ht="134.25" customHeight="1" thickBot="1" x14ac:dyDescent="0.3">
      <c r="A27" s="149"/>
      <c r="B27" s="367"/>
      <c r="C27" s="368"/>
      <c r="D27" s="147" t="str">
        <f>IF(B27=0,"",VLOOKUP(B27,'Datos SGC'!$B$50:$C$71,2))</f>
        <v/>
      </c>
      <c r="E27" s="47"/>
      <c r="F27" s="42"/>
      <c r="G27" s="67"/>
      <c r="H27" s="67"/>
      <c r="I27" s="67"/>
      <c r="J27" s="67"/>
      <c r="K27" s="43"/>
      <c r="L27" s="43"/>
      <c r="M27" s="43"/>
      <c r="N27" s="43"/>
      <c r="O27" s="67"/>
      <c r="P27" s="67"/>
      <c r="Q27" s="41" t="str">
        <f>IF(AND(O27=Datos!$B$156,P27=Datos!$B$162),Datos!$D$167,IF(AND(O27=Datos!$B$156,P27=Datos!$B$163),Datos!$E$167,IF(AND(O27=Datos!$B$156,P27=Datos!$B$164),Datos!$F$167,IF(AND(O27=Datos!$B$156,P27=Datos!$B$165),Datos!$G$167,IF(AND(O27=Datos!$B$157,P27=Datos!$B$162),Datos!$D$168,IF(AND(O27=Datos!$B$157,P27=Datos!$B$163),Datos!$E$168,IF(AND(O27=Datos!$B$157,P27=Datos!$B$164),Datos!$F$168,IF(AND(O27=Datos!$B$157,P27=Datos!$B$165),Datos!$G$168,IF(AND(O27=Datos!$B$158,P27=Datos!$B$162),Datos!$D$169,IF(AND(O27=Datos!$B$158,P27=Datos!$B$163),Datos!$E$169,IF(AND(O27=Datos!$B$158,P27=Datos!$B$164),Datos!$F$169,IF(AND(O27=Datos!$B$158,P27=Datos!$B$165),Datos!$G$169,IF(AND(O27=Datos!$B$159,P27=Datos!$B$162),"N/A",IF(AND(O27=Datos!$B$159,P27=Datos!$B$163),"N/A",IF(AND(O27=Datos!$B$159,P27=Datos!$B$164),"N/A",IF(AND(O27=Datos!$B$159,P27=Datos!$B$165),"N/A","-"))))))))))))))))</f>
        <v>-</v>
      </c>
      <c r="R27" s="67"/>
      <c r="S27" s="41" t="str">
        <f>(IF(AND(Q27=Datos!$D$167,R27=Datos!$B$171),Datos!$D$176,IF(AND(Q27=Datos!$D$168,R27=Datos!$B$171),Datos!$D$176,IF(AND(Q27=Datos!$D$169,R27=Datos!$B$171),Datos!$F$176,IF(AND(Q27=Datos!$E$167,R27=Datos!$B$171),Datos!$D$176,IF(AND(Q27=Datos!$E$168,R27=Datos!$B$171),Datos!$E$176,IF(AND(Q27=Datos!$E$169,R27=Datos!$B$171),Datos!$F$176,IF(AND(Q27=Datos!$F$167,R27=Datos!$B$171),Datos!$E$176,IF(AND(Q27=Datos!$F$168,R27=Datos!$B$171),Datos!$E$176,IF(AND(Q27=Datos!$F$169,R27=Datos!$B$171),Datos!$G$176,IF(AND(Q27=Datos!$G$167,R27=Datos!$B$171),Datos!$E$176,IF(AND(Q27=Datos!$G$168,R27=Datos!$B$171),Datos!$F$176,IF(AND(Q27=Datos!$G$169,R27=Datos!$B$171),Datos!$G$176,IF(AND(Q27=Datos!$D$167,R27=Datos!$B$172),Datos!$D$178,IF(AND(Q27=Datos!$D$168,R27=Datos!$B$172),Datos!$D$178,IF(AND(Q27=Datos!$D$169,R27=Datos!$B$172),Datos!$F$178,IF(AND(Q27=Datos!$E$167,R27=Datos!$B$172),Datos!$D$178,IF(AND(Q27=Datos!$E$168,R27=Datos!$B$172),Datos!$E$178,IF(AND(Q27=Datos!$E$169,R27=Datos!$B$172),Datos!$F$178,IF(AND(Q27=Datos!$F$167,R27=Datos!$B$172),Datos!$E$178,IF(AND(Q27=Datos!$F$168,R27=Datos!$B$172),Datos!$E$178,IF(AND(Q27=Datos!$F$169,R27=Datos!$B$172),Datos!$G$178,IF(AND(Q27=Datos!$G$167,R27=Datos!$B$172),Datos!$E$178,IF(AND(Q27=Datos!$G$168,R27=Datos!$B$172),Datos!$F$178,IF(AND(Q27=Datos!$G$169,R27=Datos!$B$172),Datos!$G$179,IF(AND(Q27=Datos!$D$167,R27=Datos!$B$173),Datos!$D$180,IF(AND(Q27=Datos!$D$168,R27=Datos!$B$173),Datos!$D$180,IF(AND(Q27=Datos!$D$169,R27=Datos!$B$173),Datos!$F$180,IF(AND(Q27=Datos!$E$167,R27=Datos!$B$173),Datos!$D$180,IF(AND(Q27=Datos!$E$168,R27=Datos!$B$173),Datos!$E$180,IF(AND(Q27=Datos!$E$169,R27=Datos!$B$173),Datos!$F$180,IF(AND(Q27=Datos!$F$167,R27=Datos!$B$173),Datos!$E$180,IF(AND(Q27=Datos!$F$168,R27=Datos!$B$173),Datos!$E$180,IF(AND(Q27=Datos!$F$169,R27=Datos!$B$173),Datos!$G$180,IF(AND(Q27=Datos!$G$167,R27=Datos!$B$173),Datos!$E$180,IF(AND(Q27=Datos!$G$168,R27=Datos!$B$173),Datos!$F$180,IF(AND(Q27=Datos!$G$169,R27=Datos!$B$173),Datos!$G$180,IF(AND(Q27=Datos!$D$167,R27=Datos!$B$174),Datos!$D$182,IF(AND(Q27=Datos!$D$168,R27=Datos!$B$174),Datos!$D$182,IF(AND(Q27=Datos!$D$169,R27=Datos!$B$174),Datos!$F$182,IF(AND(Q27=Datos!$E$167,R27=Datos!$B$174),Datos!$D$182,IF(AND(Q27=Datos!$E$168,R27=Datos!$B$174),Datos!$E$182,IF(AND(Q27=Datos!$E$169,R27=Datos!$B$174),Datos!$F$182,IF(AND(Q27=Datos!$F$167,R27=Datos!$B$174),Datos!$E$182,IF(AND(Q27=Datos!$F$168,R27=Datos!$B$174),Datos!$E$182,IF(AND(Q27=Datos!$F$169,R27=Datos!$B$174),Datos!$G$182,IF(AND(Q27=Datos!$G$167,R27=Datos!$B$174),Datos!$E$183,IF(AND(Q27=Datos!$G$168,R27=Datos!$B$174),Datos!$F$182,IF(AND(Q27=Datos!$G$169,R27=Datos!$B$174),Datos!$G$183,IF(O27=Datos!$B$159,Datos!$G$183,"-"))))))))))))))))))))))))))))))))))))))))))))))))))</f>
        <v>-</v>
      </c>
      <c r="T27" s="41" t="str">
        <f t="shared" si="0"/>
        <v>-</v>
      </c>
      <c r="U27" s="43"/>
      <c r="V27" s="43"/>
      <c r="W27" s="43"/>
      <c r="X27" s="43"/>
      <c r="Y27" s="43"/>
      <c r="Z27" s="43"/>
      <c r="AA27" s="43"/>
      <c r="AB27" s="44"/>
    </row>
    <row r="28" spans="1:28" s="45" customFormat="1" ht="134.25" customHeight="1" thickBot="1" x14ac:dyDescent="0.3">
      <c r="A28" s="149"/>
      <c r="B28" s="367"/>
      <c r="C28" s="368"/>
      <c r="D28" s="147" t="str">
        <f>IF(B28=0,"",VLOOKUP(B28,'Datos SGC'!$B$50:$C$71,2))</f>
        <v/>
      </c>
      <c r="E28" s="47"/>
      <c r="F28" s="42"/>
      <c r="G28" s="67"/>
      <c r="H28" s="67"/>
      <c r="I28" s="67"/>
      <c r="J28" s="67"/>
      <c r="K28" s="43"/>
      <c r="L28" s="43"/>
      <c r="M28" s="43"/>
      <c r="N28" s="43"/>
      <c r="O28" s="67"/>
      <c r="P28" s="67"/>
      <c r="Q28" s="41" t="str">
        <f>IF(AND(O28=Datos!$B$156,P28=Datos!$B$162),Datos!$D$167,IF(AND(O28=Datos!$B$156,P28=Datos!$B$163),Datos!$E$167,IF(AND(O28=Datos!$B$156,P28=Datos!$B$164),Datos!$F$167,IF(AND(O28=Datos!$B$156,P28=Datos!$B$165),Datos!$G$167,IF(AND(O28=Datos!$B$157,P28=Datos!$B$162),Datos!$D$168,IF(AND(O28=Datos!$B$157,P28=Datos!$B$163),Datos!$E$168,IF(AND(O28=Datos!$B$157,P28=Datos!$B$164),Datos!$F$168,IF(AND(O28=Datos!$B$157,P28=Datos!$B$165),Datos!$G$168,IF(AND(O28=Datos!$B$158,P28=Datos!$B$162),Datos!$D$169,IF(AND(O28=Datos!$B$158,P28=Datos!$B$163),Datos!$E$169,IF(AND(O28=Datos!$B$158,P28=Datos!$B$164),Datos!$F$169,IF(AND(O28=Datos!$B$158,P28=Datos!$B$165),Datos!$G$169,IF(AND(O28=Datos!$B$159,P28=Datos!$B$162),"N/A",IF(AND(O28=Datos!$B$159,P28=Datos!$B$163),"N/A",IF(AND(O28=Datos!$B$159,P28=Datos!$B$164),"N/A",IF(AND(O28=Datos!$B$159,P28=Datos!$B$165),"N/A","-"))))))))))))))))</f>
        <v>-</v>
      </c>
      <c r="R28" s="67"/>
      <c r="S28" s="41" t="str">
        <f>(IF(AND(Q28=Datos!$D$167,R28=Datos!$B$171),Datos!$D$176,IF(AND(Q28=Datos!$D$168,R28=Datos!$B$171),Datos!$D$176,IF(AND(Q28=Datos!$D$169,R28=Datos!$B$171),Datos!$F$176,IF(AND(Q28=Datos!$E$167,R28=Datos!$B$171),Datos!$D$176,IF(AND(Q28=Datos!$E$168,R28=Datos!$B$171),Datos!$E$176,IF(AND(Q28=Datos!$E$169,R28=Datos!$B$171),Datos!$F$176,IF(AND(Q28=Datos!$F$167,R28=Datos!$B$171),Datos!$E$176,IF(AND(Q28=Datos!$F$168,R28=Datos!$B$171),Datos!$E$176,IF(AND(Q28=Datos!$F$169,R28=Datos!$B$171),Datos!$G$176,IF(AND(Q28=Datos!$G$167,R28=Datos!$B$171),Datos!$E$176,IF(AND(Q28=Datos!$G$168,R28=Datos!$B$171),Datos!$F$176,IF(AND(Q28=Datos!$G$169,R28=Datos!$B$171),Datos!$G$176,IF(AND(Q28=Datos!$D$167,R28=Datos!$B$172),Datos!$D$178,IF(AND(Q28=Datos!$D$168,R28=Datos!$B$172),Datos!$D$178,IF(AND(Q28=Datos!$D$169,R28=Datos!$B$172),Datos!$F$178,IF(AND(Q28=Datos!$E$167,R28=Datos!$B$172),Datos!$D$178,IF(AND(Q28=Datos!$E$168,R28=Datos!$B$172),Datos!$E$178,IF(AND(Q28=Datos!$E$169,R28=Datos!$B$172),Datos!$F$178,IF(AND(Q28=Datos!$F$167,R28=Datos!$B$172),Datos!$E$178,IF(AND(Q28=Datos!$F$168,R28=Datos!$B$172),Datos!$E$178,IF(AND(Q28=Datos!$F$169,R28=Datos!$B$172),Datos!$G$178,IF(AND(Q28=Datos!$G$167,R28=Datos!$B$172),Datos!$E$178,IF(AND(Q28=Datos!$G$168,R28=Datos!$B$172),Datos!$F$178,IF(AND(Q28=Datos!$G$169,R28=Datos!$B$172),Datos!$G$179,IF(AND(Q28=Datos!$D$167,R28=Datos!$B$173),Datos!$D$180,IF(AND(Q28=Datos!$D$168,R28=Datos!$B$173),Datos!$D$180,IF(AND(Q28=Datos!$D$169,R28=Datos!$B$173),Datos!$F$180,IF(AND(Q28=Datos!$E$167,R28=Datos!$B$173),Datos!$D$180,IF(AND(Q28=Datos!$E$168,R28=Datos!$B$173),Datos!$E$180,IF(AND(Q28=Datos!$E$169,R28=Datos!$B$173),Datos!$F$180,IF(AND(Q28=Datos!$F$167,R28=Datos!$B$173),Datos!$E$180,IF(AND(Q28=Datos!$F$168,R28=Datos!$B$173),Datos!$E$180,IF(AND(Q28=Datos!$F$169,R28=Datos!$B$173),Datos!$G$180,IF(AND(Q28=Datos!$G$167,R28=Datos!$B$173),Datos!$E$180,IF(AND(Q28=Datos!$G$168,R28=Datos!$B$173),Datos!$F$180,IF(AND(Q28=Datos!$G$169,R28=Datos!$B$173),Datos!$G$180,IF(AND(Q28=Datos!$D$167,R28=Datos!$B$174),Datos!$D$182,IF(AND(Q28=Datos!$D$168,R28=Datos!$B$174),Datos!$D$182,IF(AND(Q28=Datos!$D$169,R28=Datos!$B$174),Datos!$F$182,IF(AND(Q28=Datos!$E$167,R28=Datos!$B$174),Datos!$D$182,IF(AND(Q28=Datos!$E$168,R28=Datos!$B$174),Datos!$E$182,IF(AND(Q28=Datos!$E$169,R28=Datos!$B$174),Datos!$F$182,IF(AND(Q28=Datos!$F$167,R28=Datos!$B$174),Datos!$E$182,IF(AND(Q28=Datos!$F$168,R28=Datos!$B$174),Datos!$E$182,IF(AND(Q28=Datos!$F$169,R28=Datos!$B$174),Datos!$G$182,IF(AND(Q28=Datos!$G$167,R28=Datos!$B$174),Datos!$E$183,IF(AND(Q28=Datos!$G$168,R28=Datos!$B$174),Datos!$F$182,IF(AND(Q28=Datos!$G$169,R28=Datos!$B$174),Datos!$G$183,IF(O28=Datos!$B$159,Datos!$G$183,"-"))))))))))))))))))))))))))))))))))))))))))))))))))</f>
        <v>-</v>
      </c>
      <c r="T28" s="41" t="str">
        <f t="shared" si="0"/>
        <v>-</v>
      </c>
      <c r="U28" s="43"/>
      <c r="V28" s="43"/>
      <c r="W28" s="43"/>
      <c r="X28" s="43"/>
      <c r="Y28" s="43"/>
      <c r="Z28" s="43"/>
      <c r="AA28" s="43"/>
      <c r="AB28" s="44"/>
    </row>
    <row r="29" spans="1:28" s="45" customFormat="1" ht="134.25" customHeight="1" thickBot="1" x14ac:dyDescent="0.3">
      <c r="A29" s="149"/>
      <c r="B29" s="367"/>
      <c r="C29" s="368"/>
      <c r="D29" s="147" t="str">
        <f>IF(B29=0,"",VLOOKUP(B29,'Datos SGC'!$B$50:$C$71,2))</f>
        <v/>
      </c>
      <c r="E29" s="47"/>
      <c r="F29" s="42"/>
      <c r="G29" s="67"/>
      <c r="H29" s="67"/>
      <c r="I29" s="67"/>
      <c r="J29" s="67"/>
      <c r="K29" s="43"/>
      <c r="L29" s="43"/>
      <c r="M29" s="43"/>
      <c r="N29" s="43"/>
      <c r="O29" s="67"/>
      <c r="P29" s="67"/>
      <c r="Q29" s="41" t="str">
        <f>IF(AND(O29=Datos!$B$156,P29=Datos!$B$162),Datos!$D$167,IF(AND(O29=Datos!$B$156,P29=Datos!$B$163),Datos!$E$167,IF(AND(O29=Datos!$B$156,P29=Datos!$B$164),Datos!$F$167,IF(AND(O29=Datos!$B$156,P29=Datos!$B$165),Datos!$G$167,IF(AND(O29=Datos!$B$157,P29=Datos!$B$162),Datos!$D$168,IF(AND(O29=Datos!$B$157,P29=Datos!$B$163),Datos!$E$168,IF(AND(O29=Datos!$B$157,P29=Datos!$B$164),Datos!$F$168,IF(AND(O29=Datos!$B$157,P29=Datos!$B$165),Datos!$G$168,IF(AND(O29=Datos!$B$158,P29=Datos!$B$162),Datos!$D$169,IF(AND(O29=Datos!$B$158,P29=Datos!$B$163),Datos!$E$169,IF(AND(O29=Datos!$B$158,P29=Datos!$B$164),Datos!$F$169,IF(AND(O29=Datos!$B$158,P29=Datos!$B$165),Datos!$G$169,IF(AND(O29=Datos!$B$159,P29=Datos!$B$162),"N/A",IF(AND(O29=Datos!$B$159,P29=Datos!$B$163),"N/A",IF(AND(O29=Datos!$B$159,P29=Datos!$B$164),"N/A",IF(AND(O29=Datos!$B$159,P29=Datos!$B$165),"N/A","-"))))))))))))))))</f>
        <v>-</v>
      </c>
      <c r="R29" s="67"/>
      <c r="S29" s="41" t="str">
        <f>(IF(AND(Q29=Datos!$D$167,R29=Datos!$B$171),Datos!$D$176,IF(AND(Q29=Datos!$D$168,R29=Datos!$B$171),Datos!$D$176,IF(AND(Q29=Datos!$D$169,R29=Datos!$B$171),Datos!$F$176,IF(AND(Q29=Datos!$E$167,R29=Datos!$B$171),Datos!$D$176,IF(AND(Q29=Datos!$E$168,R29=Datos!$B$171),Datos!$E$176,IF(AND(Q29=Datos!$E$169,R29=Datos!$B$171),Datos!$F$176,IF(AND(Q29=Datos!$F$167,R29=Datos!$B$171),Datos!$E$176,IF(AND(Q29=Datos!$F$168,R29=Datos!$B$171),Datos!$E$176,IF(AND(Q29=Datos!$F$169,R29=Datos!$B$171),Datos!$G$176,IF(AND(Q29=Datos!$G$167,R29=Datos!$B$171),Datos!$E$176,IF(AND(Q29=Datos!$G$168,R29=Datos!$B$171),Datos!$F$176,IF(AND(Q29=Datos!$G$169,R29=Datos!$B$171),Datos!$G$176,IF(AND(Q29=Datos!$D$167,R29=Datos!$B$172),Datos!$D$178,IF(AND(Q29=Datos!$D$168,R29=Datos!$B$172),Datos!$D$178,IF(AND(Q29=Datos!$D$169,R29=Datos!$B$172),Datos!$F$178,IF(AND(Q29=Datos!$E$167,R29=Datos!$B$172),Datos!$D$178,IF(AND(Q29=Datos!$E$168,R29=Datos!$B$172),Datos!$E$178,IF(AND(Q29=Datos!$E$169,R29=Datos!$B$172),Datos!$F$178,IF(AND(Q29=Datos!$F$167,R29=Datos!$B$172),Datos!$E$178,IF(AND(Q29=Datos!$F$168,R29=Datos!$B$172),Datos!$E$178,IF(AND(Q29=Datos!$F$169,R29=Datos!$B$172),Datos!$G$178,IF(AND(Q29=Datos!$G$167,R29=Datos!$B$172),Datos!$E$178,IF(AND(Q29=Datos!$G$168,R29=Datos!$B$172),Datos!$F$178,IF(AND(Q29=Datos!$G$169,R29=Datos!$B$172),Datos!$G$179,IF(AND(Q29=Datos!$D$167,R29=Datos!$B$173),Datos!$D$180,IF(AND(Q29=Datos!$D$168,R29=Datos!$B$173),Datos!$D$180,IF(AND(Q29=Datos!$D$169,R29=Datos!$B$173),Datos!$F$180,IF(AND(Q29=Datos!$E$167,R29=Datos!$B$173),Datos!$D$180,IF(AND(Q29=Datos!$E$168,R29=Datos!$B$173),Datos!$E$180,IF(AND(Q29=Datos!$E$169,R29=Datos!$B$173),Datos!$F$180,IF(AND(Q29=Datos!$F$167,R29=Datos!$B$173),Datos!$E$180,IF(AND(Q29=Datos!$F$168,R29=Datos!$B$173),Datos!$E$180,IF(AND(Q29=Datos!$F$169,R29=Datos!$B$173),Datos!$G$180,IF(AND(Q29=Datos!$G$167,R29=Datos!$B$173),Datos!$E$180,IF(AND(Q29=Datos!$G$168,R29=Datos!$B$173),Datos!$F$180,IF(AND(Q29=Datos!$G$169,R29=Datos!$B$173),Datos!$G$180,IF(AND(Q29=Datos!$D$167,R29=Datos!$B$174),Datos!$D$182,IF(AND(Q29=Datos!$D$168,R29=Datos!$B$174),Datos!$D$182,IF(AND(Q29=Datos!$D$169,R29=Datos!$B$174),Datos!$F$182,IF(AND(Q29=Datos!$E$167,R29=Datos!$B$174),Datos!$D$182,IF(AND(Q29=Datos!$E$168,R29=Datos!$B$174),Datos!$E$182,IF(AND(Q29=Datos!$E$169,R29=Datos!$B$174),Datos!$F$182,IF(AND(Q29=Datos!$F$167,R29=Datos!$B$174),Datos!$E$182,IF(AND(Q29=Datos!$F$168,R29=Datos!$B$174),Datos!$E$182,IF(AND(Q29=Datos!$F$169,R29=Datos!$B$174),Datos!$G$182,IF(AND(Q29=Datos!$G$167,R29=Datos!$B$174),Datos!$E$183,IF(AND(Q29=Datos!$G$168,R29=Datos!$B$174),Datos!$F$182,IF(AND(Q29=Datos!$G$169,R29=Datos!$B$174),Datos!$G$183,IF(O29=Datos!$B$159,Datos!$G$183,"-"))))))))))))))))))))))))))))))))))))))))))))))))))</f>
        <v>-</v>
      </c>
      <c r="T29" s="41" t="str">
        <f t="shared" si="0"/>
        <v>-</v>
      </c>
      <c r="U29" s="43"/>
      <c r="V29" s="43"/>
      <c r="W29" s="43"/>
      <c r="X29" s="43"/>
      <c r="Y29" s="43"/>
      <c r="Z29" s="43"/>
      <c r="AA29" s="43"/>
      <c r="AB29" s="44"/>
    </row>
    <row r="30" spans="1:28" s="45" customFormat="1" ht="134.25" customHeight="1" thickBot="1" x14ac:dyDescent="0.3">
      <c r="A30" s="149"/>
      <c r="B30" s="367"/>
      <c r="C30" s="368"/>
      <c r="D30" s="147" t="str">
        <f>IF(B30=0,"",VLOOKUP(B30,'Datos SGC'!$B$50:$C$71,2))</f>
        <v/>
      </c>
      <c r="E30" s="47"/>
      <c r="F30" s="42"/>
      <c r="G30" s="67"/>
      <c r="H30" s="67"/>
      <c r="I30" s="67"/>
      <c r="J30" s="67"/>
      <c r="K30" s="43"/>
      <c r="L30" s="43"/>
      <c r="M30" s="43"/>
      <c r="N30" s="43"/>
      <c r="O30" s="67"/>
      <c r="P30" s="67"/>
      <c r="Q30" s="41" t="str">
        <f>IF(AND(O30=Datos!$B$156,P30=Datos!$B$162),Datos!$D$167,IF(AND(O30=Datos!$B$156,P30=Datos!$B$163),Datos!$E$167,IF(AND(O30=Datos!$B$156,P30=Datos!$B$164),Datos!$F$167,IF(AND(O30=Datos!$B$156,P30=Datos!$B$165),Datos!$G$167,IF(AND(O30=Datos!$B$157,P30=Datos!$B$162),Datos!$D$168,IF(AND(O30=Datos!$B$157,P30=Datos!$B$163),Datos!$E$168,IF(AND(O30=Datos!$B$157,P30=Datos!$B$164),Datos!$F$168,IF(AND(O30=Datos!$B$157,P30=Datos!$B$165),Datos!$G$168,IF(AND(O30=Datos!$B$158,P30=Datos!$B$162),Datos!$D$169,IF(AND(O30=Datos!$B$158,P30=Datos!$B$163),Datos!$E$169,IF(AND(O30=Datos!$B$158,P30=Datos!$B$164),Datos!$F$169,IF(AND(O30=Datos!$B$158,P30=Datos!$B$165),Datos!$G$169,IF(AND(O30=Datos!$B$159,P30=Datos!$B$162),"N/A",IF(AND(O30=Datos!$B$159,P30=Datos!$B$163),"N/A",IF(AND(O30=Datos!$B$159,P30=Datos!$B$164),"N/A",IF(AND(O30=Datos!$B$159,P30=Datos!$B$165),"N/A","-"))))))))))))))))</f>
        <v>-</v>
      </c>
      <c r="R30" s="67"/>
      <c r="S30" s="41" t="str">
        <f>(IF(AND(Q30=Datos!$D$167,R30=Datos!$B$171),Datos!$D$176,IF(AND(Q30=Datos!$D$168,R30=Datos!$B$171),Datos!$D$176,IF(AND(Q30=Datos!$D$169,R30=Datos!$B$171),Datos!$F$176,IF(AND(Q30=Datos!$E$167,R30=Datos!$B$171),Datos!$D$176,IF(AND(Q30=Datos!$E$168,R30=Datos!$B$171),Datos!$E$176,IF(AND(Q30=Datos!$E$169,R30=Datos!$B$171),Datos!$F$176,IF(AND(Q30=Datos!$F$167,R30=Datos!$B$171),Datos!$E$176,IF(AND(Q30=Datos!$F$168,R30=Datos!$B$171),Datos!$E$176,IF(AND(Q30=Datos!$F$169,R30=Datos!$B$171),Datos!$G$176,IF(AND(Q30=Datos!$G$167,R30=Datos!$B$171),Datos!$E$176,IF(AND(Q30=Datos!$G$168,R30=Datos!$B$171),Datos!$F$176,IF(AND(Q30=Datos!$G$169,R30=Datos!$B$171),Datos!$G$176,IF(AND(Q30=Datos!$D$167,R30=Datos!$B$172),Datos!$D$178,IF(AND(Q30=Datos!$D$168,R30=Datos!$B$172),Datos!$D$178,IF(AND(Q30=Datos!$D$169,R30=Datos!$B$172),Datos!$F$178,IF(AND(Q30=Datos!$E$167,R30=Datos!$B$172),Datos!$D$178,IF(AND(Q30=Datos!$E$168,R30=Datos!$B$172),Datos!$E$178,IF(AND(Q30=Datos!$E$169,R30=Datos!$B$172),Datos!$F$178,IF(AND(Q30=Datos!$F$167,R30=Datos!$B$172),Datos!$E$178,IF(AND(Q30=Datos!$F$168,R30=Datos!$B$172),Datos!$E$178,IF(AND(Q30=Datos!$F$169,R30=Datos!$B$172),Datos!$G$178,IF(AND(Q30=Datos!$G$167,R30=Datos!$B$172),Datos!$E$178,IF(AND(Q30=Datos!$G$168,R30=Datos!$B$172),Datos!$F$178,IF(AND(Q30=Datos!$G$169,R30=Datos!$B$172),Datos!$G$179,IF(AND(Q30=Datos!$D$167,R30=Datos!$B$173),Datos!$D$180,IF(AND(Q30=Datos!$D$168,R30=Datos!$B$173),Datos!$D$180,IF(AND(Q30=Datos!$D$169,R30=Datos!$B$173),Datos!$F$180,IF(AND(Q30=Datos!$E$167,R30=Datos!$B$173),Datos!$D$180,IF(AND(Q30=Datos!$E$168,R30=Datos!$B$173),Datos!$E$180,IF(AND(Q30=Datos!$E$169,R30=Datos!$B$173),Datos!$F$180,IF(AND(Q30=Datos!$F$167,R30=Datos!$B$173),Datos!$E$180,IF(AND(Q30=Datos!$F$168,R30=Datos!$B$173),Datos!$E$180,IF(AND(Q30=Datos!$F$169,R30=Datos!$B$173),Datos!$G$180,IF(AND(Q30=Datos!$G$167,R30=Datos!$B$173),Datos!$E$180,IF(AND(Q30=Datos!$G$168,R30=Datos!$B$173),Datos!$F$180,IF(AND(Q30=Datos!$G$169,R30=Datos!$B$173),Datos!$G$180,IF(AND(Q30=Datos!$D$167,R30=Datos!$B$174),Datos!$D$182,IF(AND(Q30=Datos!$D$168,R30=Datos!$B$174),Datos!$D$182,IF(AND(Q30=Datos!$D$169,R30=Datos!$B$174),Datos!$F$182,IF(AND(Q30=Datos!$E$167,R30=Datos!$B$174),Datos!$D$182,IF(AND(Q30=Datos!$E$168,R30=Datos!$B$174),Datos!$E$182,IF(AND(Q30=Datos!$E$169,R30=Datos!$B$174),Datos!$F$182,IF(AND(Q30=Datos!$F$167,R30=Datos!$B$174),Datos!$E$182,IF(AND(Q30=Datos!$F$168,R30=Datos!$B$174),Datos!$E$182,IF(AND(Q30=Datos!$F$169,R30=Datos!$B$174),Datos!$G$182,IF(AND(Q30=Datos!$G$167,R30=Datos!$B$174),Datos!$E$183,IF(AND(Q30=Datos!$G$168,R30=Datos!$B$174),Datos!$F$182,IF(AND(Q30=Datos!$G$169,R30=Datos!$B$174),Datos!$G$183,IF(O30=Datos!$B$159,Datos!$G$183,"-"))))))))))))))))))))))))))))))))))))))))))))))))))</f>
        <v>-</v>
      </c>
      <c r="T30" s="41" t="str">
        <f t="shared" si="0"/>
        <v>-</v>
      </c>
      <c r="U30" s="43"/>
      <c r="V30" s="43"/>
      <c r="W30" s="43"/>
      <c r="X30" s="43"/>
      <c r="Y30" s="43"/>
      <c r="Z30" s="43"/>
      <c r="AA30" s="43"/>
      <c r="AB30" s="44"/>
    </row>
    <row r="31" spans="1:28" s="45" customFormat="1" ht="134.25" customHeight="1" thickBot="1" x14ac:dyDescent="0.3">
      <c r="A31" s="149"/>
      <c r="B31" s="367"/>
      <c r="C31" s="368"/>
      <c r="D31" s="147" t="str">
        <f>IF(B31=0,"",VLOOKUP(B31,'Datos SGC'!$B$50:$C$71,2))</f>
        <v/>
      </c>
      <c r="E31" s="47"/>
      <c r="F31" s="42"/>
      <c r="G31" s="67"/>
      <c r="H31" s="67"/>
      <c r="I31" s="67"/>
      <c r="J31" s="67"/>
      <c r="K31" s="43"/>
      <c r="L31" s="43"/>
      <c r="M31" s="43"/>
      <c r="N31" s="43"/>
      <c r="O31" s="67"/>
      <c r="P31" s="67"/>
      <c r="Q31" s="41" t="str">
        <f>IF(AND(O31=Datos!$B$156,P31=Datos!$B$162),Datos!$D$167,IF(AND(O31=Datos!$B$156,P31=Datos!$B$163),Datos!$E$167,IF(AND(O31=Datos!$B$156,P31=Datos!$B$164),Datos!$F$167,IF(AND(O31=Datos!$B$156,P31=Datos!$B$165),Datos!$G$167,IF(AND(O31=Datos!$B$157,P31=Datos!$B$162),Datos!$D$168,IF(AND(O31=Datos!$B$157,P31=Datos!$B$163),Datos!$E$168,IF(AND(O31=Datos!$B$157,P31=Datos!$B$164),Datos!$F$168,IF(AND(O31=Datos!$B$157,P31=Datos!$B$165),Datos!$G$168,IF(AND(O31=Datos!$B$158,P31=Datos!$B$162),Datos!$D$169,IF(AND(O31=Datos!$B$158,P31=Datos!$B$163),Datos!$E$169,IF(AND(O31=Datos!$B$158,P31=Datos!$B$164),Datos!$F$169,IF(AND(O31=Datos!$B$158,P31=Datos!$B$165),Datos!$G$169,IF(AND(O31=Datos!$B$159,P31=Datos!$B$162),"N/A",IF(AND(O31=Datos!$B$159,P31=Datos!$B$163),"N/A",IF(AND(O31=Datos!$B$159,P31=Datos!$B$164),"N/A",IF(AND(O31=Datos!$B$159,P31=Datos!$B$165),"N/A","-"))))))))))))))))</f>
        <v>-</v>
      </c>
      <c r="R31" s="67"/>
      <c r="S31" s="41" t="str">
        <f>(IF(AND(Q31=Datos!$D$167,R31=Datos!$B$171),Datos!$D$176,IF(AND(Q31=Datos!$D$168,R31=Datos!$B$171),Datos!$D$176,IF(AND(Q31=Datos!$D$169,R31=Datos!$B$171),Datos!$F$176,IF(AND(Q31=Datos!$E$167,R31=Datos!$B$171),Datos!$D$176,IF(AND(Q31=Datos!$E$168,R31=Datos!$B$171),Datos!$E$176,IF(AND(Q31=Datos!$E$169,R31=Datos!$B$171),Datos!$F$176,IF(AND(Q31=Datos!$F$167,R31=Datos!$B$171),Datos!$E$176,IF(AND(Q31=Datos!$F$168,R31=Datos!$B$171),Datos!$E$176,IF(AND(Q31=Datos!$F$169,R31=Datos!$B$171),Datos!$G$176,IF(AND(Q31=Datos!$G$167,R31=Datos!$B$171),Datos!$E$176,IF(AND(Q31=Datos!$G$168,R31=Datos!$B$171),Datos!$F$176,IF(AND(Q31=Datos!$G$169,R31=Datos!$B$171),Datos!$G$176,IF(AND(Q31=Datos!$D$167,R31=Datos!$B$172),Datos!$D$178,IF(AND(Q31=Datos!$D$168,R31=Datos!$B$172),Datos!$D$178,IF(AND(Q31=Datos!$D$169,R31=Datos!$B$172),Datos!$F$178,IF(AND(Q31=Datos!$E$167,R31=Datos!$B$172),Datos!$D$178,IF(AND(Q31=Datos!$E$168,R31=Datos!$B$172),Datos!$E$178,IF(AND(Q31=Datos!$E$169,R31=Datos!$B$172),Datos!$F$178,IF(AND(Q31=Datos!$F$167,R31=Datos!$B$172),Datos!$E$178,IF(AND(Q31=Datos!$F$168,R31=Datos!$B$172),Datos!$E$178,IF(AND(Q31=Datos!$F$169,R31=Datos!$B$172),Datos!$G$178,IF(AND(Q31=Datos!$G$167,R31=Datos!$B$172),Datos!$E$178,IF(AND(Q31=Datos!$G$168,R31=Datos!$B$172),Datos!$F$178,IF(AND(Q31=Datos!$G$169,R31=Datos!$B$172),Datos!$G$179,IF(AND(Q31=Datos!$D$167,R31=Datos!$B$173),Datos!$D$180,IF(AND(Q31=Datos!$D$168,R31=Datos!$B$173),Datos!$D$180,IF(AND(Q31=Datos!$D$169,R31=Datos!$B$173),Datos!$F$180,IF(AND(Q31=Datos!$E$167,R31=Datos!$B$173),Datos!$D$180,IF(AND(Q31=Datos!$E$168,R31=Datos!$B$173),Datos!$E$180,IF(AND(Q31=Datos!$E$169,R31=Datos!$B$173),Datos!$F$180,IF(AND(Q31=Datos!$F$167,R31=Datos!$B$173),Datos!$E$180,IF(AND(Q31=Datos!$F$168,R31=Datos!$B$173),Datos!$E$180,IF(AND(Q31=Datos!$F$169,R31=Datos!$B$173),Datos!$G$180,IF(AND(Q31=Datos!$G$167,R31=Datos!$B$173),Datos!$E$180,IF(AND(Q31=Datos!$G$168,R31=Datos!$B$173),Datos!$F$180,IF(AND(Q31=Datos!$G$169,R31=Datos!$B$173),Datos!$G$180,IF(AND(Q31=Datos!$D$167,R31=Datos!$B$174),Datos!$D$182,IF(AND(Q31=Datos!$D$168,R31=Datos!$B$174),Datos!$D$182,IF(AND(Q31=Datos!$D$169,R31=Datos!$B$174),Datos!$F$182,IF(AND(Q31=Datos!$E$167,R31=Datos!$B$174),Datos!$D$182,IF(AND(Q31=Datos!$E$168,R31=Datos!$B$174),Datos!$E$182,IF(AND(Q31=Datos!$E$169,R31=Datos!$B$174),Datos!$F$182,IF(AND(Q31=Datos!$F$167,R31=Datos!$B$174),Datos!$E$182,IF(AND(Q31=Datos!$F$168,R31=Datos!$B$174),Datos!$E$182,IF(AND(Q31=Datos!$F$169,R31=Datos!$B$174),Datos!$G$182,IF(AND(Q31=Datos!$G$167,R31=Datos!$B$174),Datos!$E$183,IF(AND(Q31=Datos!$G$168,R31=Datos!$B$174),Datos!$F$182,IF(AND(Q31=Datos!$G$169,R31=Datos!$B$174),Datos!$G$183,IF(O31=Datos!$B$159,Datos!$G$183,"-"))))))))))))))))))))))))))))))))))))))))))))))))))</f>
        <v>-</v>
      </c>
      <c r="T31" s="41" t="str">
        <f t="shared" si="0"/>
        <v>-</v>
      </c>
      <c r="U31" s="43"/>
      <c r="V31" s="43"/>
      <c r="W31" s="43"/>
      <c r="X31" s="43"/>
      <c r="Y31" s="43"/>
      <c r="Z31" s="43"/>
      <c r="AA31" s="43"/>
      <c r="AB31" s="44"/>
    </row>
    <row r="32" spans="1:28" s="45" customFormat="1" ht="134.25" customHeight="1" thickBot="1" x14ac:dyDescent="0.3">
      <c r="A32" s="149"/>
      <c r="B32" s="367"/>
      <c r="C32" s="368"/>
      <c r="D32" s="147" t="str">
        <f>IF(B32=0,"",VLOOKUP(B32,'Datos SGC'!$B$50:$C$71,2))</f>
        <v/>
      </c>
      <c r="E32" s="47"/>
      <c r="F32" s="42"/>
      <c r="G32" s="67"/>
      <c r="H32" s="67"/>
      <c r="I32" s="67"/>
      <c r="J32" s="67"/>
      <c r="K32" s="43"/>
      <c r="L32" s="43"/>
      <c r="M32" s="43"/>
      <c r="N32" s="43"/>
      <c r="O32" s="67"/>
      <c r="P32" s="67"/>
      <c r="Q32" s="41" t="str">
        <f>IF(AND(O32=Datos!$B$156,P32=Datos!$B$162),Datos!$D$167,IF(AND(O32=Datos!$B$156,P32=Datos!$B$163),Datos!$E$167,IF(AND(O32=Datos!$B$156,P32=Datos!$B$164),Datos!$F$167,IF(AND(O32=Datos!$B$156,P32=Datos!$B$165),Datos!$G$167,IF(AND(O32=Datos!$B$157,P32=Datos!$B$162),Datos!$D$168,IF(AND(O32=Datos!$B$157,P32=Datos!$B$163),Datos!$E$168,IF(AND(O32=Datos!$B$157,P32=Datos!$B$164),Datos!$F$168,IF(AND(O32=Datos!$B$157,P32=Datos!$B$165),Datos!$G$168,IF(AND(O32=Datos!$B$158,P32=Datos!$B$162),Datos!$D$169,IF(AND(O32=Datos!$B$158,P32=Datos!$B$163),Datos!$E$169,IF(AND(O32=Datos!$B$158,P32=Datos!$B$164),Datos!$F$169,IF(AND(O32=Datos!$B$158,P32=Datos!$B$165),Datos!$G$169,IF(AND(O32=Datos!$B$159,P32=Datos!$B$162),"N/A",IF(AND(O32=Datos!$B$159,P32=Datos!$B$163),"N/A",IF(AND(O32=Datos!$B$159,P32=Datos!$B$164),"N/A",IF(AND(O32=Datos!$B$159,P32=Datos!$B$165),"N/A","-"))))))))))))))))</f>
        <v>-</v>
      </c>
      <c r="R32" s="67"/>
      <c r="S32" s="41" t="str">
        <f>(IF(AND(Q32=Datos!$D$167,R32=Datos!$B$171),Datos!$D$176,IF(AND(Q32=Datos!$D$168,R32=Datos!$B$171),Datos!$D$176,IF(AND(Q32=Datos!$D$169,R32=Datos!$B$171),Datos!$F$176,IF(AND(Q32=Datos!$E$167,R32=Datos!$B$171),Datos!$D$176,IF(AND(Q32=Datos!$E$168,R32=Datos!$B$171),Datos!$E$176,IF(AND(Q32=Datos!$E$169,R32=Datos!$B$171),Datos!$F$176,IF(AND(Q32=Datos!$F$167,R32=Datos!$B$171),Datos!$E$176,IF(AND(Q32=Datos!$F$168,R32=Datos!$B$171),Datos!$E$176,IF(AND(Q32=Datos!$F$169,R32=Datos!$B$171),Datos!$G$176,IF(AND(Q32=Datos!$G$167,R32=Datos!$B$171),Datos!$E$176,IF(AND(Q32=Datos!$G$168,R32=Datos!$B$171),Datos!$F$176,IF(AND(Q32=Datos!$G$169,R32=Datos!$B$171),Datos!$G$176,IF(AND(Q32=Datos!$D$167,R32=Datos!$B$172),Datos!$D$178,IF(AND(Q32=Datos!$D$168,R32=Datos!$B$172),Datos!$D$178,IF(AND(Q32=Datos!$D$169,R32=Datos!$B$172),Datos!$F$178,IF(AND(Q32=Datos!$E$167,R32=Datos!$B$172),Datos!$D$178,IF(AND(Q32=Datos!$E$168,R32=Datos!$B$172),Datos!$E$178,IF(AND(Q32=Datos!$E$169,R32=Datos!$B$172),Datos!$F$178,IF(AND(Q32=Datos!$F$167,R32=Datos!$B$172),Datos!$E$178,IF(AND(Q32=Datos!$F$168,R32=Datos!$B$172),Datos!$E$178,IF(AND(Q32=Datos!$F$169,R32=Datos!$B$172),Datos!$G$178,IF(AND(Q32=Datos!$G$167,R32=Datos!$B$172),Datos!$E$178,IF(AND(Q32=Datos!$G$168,R32=Datos!$B$172),Datos!$F$178,IF(AND(Q32=Datos!$G$169,R32=Datos!$B$172),Datos!$G$179,IF(AND(Q32=Datos!$D$167,R32=Datos!$B$173),Datos!$D$180,IF(AND(Q32=Datos!$D$168,R32=Datos!$B$173),Datos!$D$180,IF(AND(Q32=Datos!$D$169,R32=Datos!$B$173),Datos!$F$180,IF(AND(Q32=Datos!$E$167,R32=Datos!$B$173),Datos!$D$180,IF(AND(Q32=Datos!$E$168,R32=Datos!$B$173),Datos!$E$180,IF(AND(Q32=Datos!$E$169,R32=Datos!$B$173),Datos!$F$180,IF(AND(Q32=Datos!$F$167,R32=Datos!$B$173),Datos!$E$180,IF(AND(Q32=Datos!$F$168,R32=Datos!$B$173),Datos!$E$180,IF(AND(Q32=Datos!$F$169,R32=Datos!$B$173),Datos!$G$180,IF(AND(Q32=Datos!$G$167,R32=Datos!$B$173),Datos!$E$180,IF(AND(Q32=Datos!$G$168,R32=Datos!$B$173),Datos!$F$180,IF(AND(Q32=Datos!$G$169,R32=Datos!$B$173),Datos!$G$180,IF(AND(Q32=Datos!$D$167,R32=Datos!$B$174),Datos!$D$182,IF(AND(Q32=Datos!$D$168,R32=Datos!$B$174),Datos!$D$182,IF(AND(Q32=Datos!$D$169,R32=Datos!$B$174),Datos!$F$182,IF(AND(Q32=Datos!$E$167,R32=Datos!$B$174),Datos!$D$182,IF(AND(Q32=Datos!$E$168,R32=Datos!$B$174),Datos!$E$182,IF(AND(Q32=Datos!$E$169,R32=Datos!$B$174),Datos!$F$182,IF(AND(Q32=Datos!$F$167,R32=Datos!$B$174),Datos!$E$182,IF(AND(Q32=Datos!$F$168,R32=Datos!$B$174),Datos!$E$182,IF(AND(Q32=Datos!$F$169,R32=Datos!$B$174),Datos!$G$182,IF(AND(Q32=Datos!$G$167,R32=Datos!$B$174),Datos!$E$183,IF(AND(Q32=Datos!$G$168,R32=Datos!$B$174),Datos!$F$182,IF(AND(Q32=Datos!$G$169,R32=Datos!$B$174),Datos!$G$183,IF(O32=Datos!$B$159,Datos!$G$183,"-"))))))))))))))))))))))))))))))))))))))))))))))))))</f>
        <v>-</v>
      </c>
      <c r="T32" s="41" t="str">
        <f t="shared" si="0"/>
        <v>-</v>
      </c>
      <c r="U32" s="43"/>
      <c r="V32" s="43"/>
      <c r="W32" s="43"/>
      <c r="X32" s="43"/>
      <c r="Y32" s="43"/>
      <c r="Z32" s="43"/>
      <c r="AA32" s="43"/>
      <c r="AB32" s="44"/>
    </row>
    <row r="33" spans="1:28" s="45" customFormat="1" ht="134.25" customHeight="1" thickBot="1" x14ac:dyDescent="0.3">
      <c r="A33" s="149"/>
      <c r="B33" s="367"/>
      <c r="C33" s="368"/>
      <c r="D33" s="147" t="str">
        <f>IF(B33=0,"",VLOOKUP(B33,'Datos SGC'!$B$50:$C$71,2))</f>
        <v/>
      </c>
      <c r="E33" s="47"/>
      <c r="F33" s="42"/>
      <c r="G33" s="67"/>
      <c r="H33" s="67"/>
      <c r="I33" s="67"/>
      <c r="J33" s="67"/>
      <c r="K33" s="43"/>
      <c r="L33" s="43"/>
      <c r="M33" s="43"/>
      <c r="N33" s="43"/>
      <c r="O33" s="67"/>
      <c r="P33" s="67"/>
      <c r="Q33" s="41" t="str">
        <f>IF(AND(O33=Datos!$B$156,P33=Datos!$B$162),Datos!$D$167,IF(AND(O33=Datos!$B$156,P33=Datos!$B$163),Datos!$E$167,IF(AND(O33=Datos!$B$156,P33=Datos!$B$164),Datos!$F$167,IF(AND(O33=Datos!$B$156,P33=Datos!$B$165),Datos!$G$167,IF(AND(O33=Datos!$B$157,P33=Datos!$B$162),Datos!$D$168,IF(AND(O33=Datos!$B$157,P33=Datos!$B$163),Datos!$E$168,IF(AND(O33=Datos!$B$157,P33=Datos!$B$164),Datos!$F$168,IF(AND(O33=Datos!$B$157,P33=Datos!$B$165),Datos!$G$168,IF(AND(O33=Datos!$B$158,P33=Datos!$B$162),Datos!$D$169,IF(AND(O33=Datos!$B$158,P33=Datos!$B$163),Datos!$E$169,IF(AND(O33=Datos!$B$158,P33=Datos!$B$164),Datos!$F$169,IF(AND(O33=Datos!$B$158,P33=Datos!$B$165),Datos!$G$169,IF(AND(O33=Datos!$B$159,P33=Datos!$B$162),"N/A",IF(AND(O33=Datos!$B$159,P33=Datos!$B$163),"N/A",IF(AND(O33=Datos!$B$159,P33=Datos!$B$164),"N/A",IF(AND(O33=Datos!$B$159,P33=Datos!$B$165),"N/A","-"))))))))))))))))</f>
        <v>-</v>
      </c>
      <c r="R33" s="67"/>
      <c r="S33" s="41" t="str">
        <f>(IF(AND(Q33=Datos!$D$167,R33=Datos!$B$171),Datos!$D$176,IF(AND(Q33=Datos!$D$168,R33=Datos!$B$171),Datos!$D$176,IF(AND(Q33=Datos!$D$169,R33=Datos!$B$171),Datos!$F$176,IF(AND(Q33=Datos!$E$167,R33=Datos!$B$171),Datos!$D$176,IF(AND(Q33=Datos!$E$168,R33=Datos!$B$171),Datos!$E$176,IF(AND(Q33=Datos!$E$169,R33=Datos!$B$171),Datos!$F$176,IF(AND(Q33=Datos!$F$167,R33=Datos!$B$171),Datos!$E$176,IF(AND(Q33=Datos!$F$168,R33=Datos!$B$171),Datos!$E$176,IF(AND(Q33=Datos!$F$169,R33=Datos!$B$171),Datos!$G$176,IF(AND(Q33=Datos!$G$167,R33=Datos!$B$171),Datos!$E$176,IF(AND(Q33=Datos!$G$168,R33=Datos!$B$171),Datos!$F$176,IF(AND(Q33=Datos!$G$169,R33=Datos!$B$171),Datos!$G$176,IF(AND(Q33=Datos!$D$167,R33=Datos!$B$172),Datos!$D$178,IF(AND(Q33=Datos!$D$168,R33=Datos!$B$172),Datos!$D$178,IF(AND(Q33=Datos!$D$169,R33=Datos!$B$172),Datos!$F$178,IF(AND(Q33=Datos!$E$167,R33=Datos!$B$172),Datos!$D$178,IF(AND(Q33=Datos!$E$168,R33=Datos!$B$172),Datos!$E$178,IF(AND(Q33=Datos!$E$169,R33=Datos!$B$172),Datos!$F$178,IF(AND(Q33=Datos!$F$167,R33=Datos!$B$172),Datos!$E$178,IF(AND(Q33=Datos!$F$168,R33=Datos!$B$172),Datos!$E$178,IF(AND(Q33=Datos!$F$169,R33=Datos!$B$172),Datos!$G$178,IF(AND(Q33=Datos!$G$167,R33=Datos!$B$172),Datos!$E$178,IF(AND(Q33=Datos!$G$168,R33=Datos!$B$172),Datos!$F$178,IF(AND(Q33=Datos!$G$169,R33=Datos!$B$172),Datos!$G$179,IF(AND(Q33=Datos!$D$167,R33=Datos!$B$173),Datos!$D$180,IF(AND(Q33=Datos!$D$168,R33=Datos!$B$173),Datos!$D$180,IF(AND(Q33=Datos!$D$169,R33=Datos!$B$173),Datos!$F$180,IF(AND(Q33=Datos!$E$167,R33=Datos!$B$173),Datos!$D$180,IF(AND(Q33=Datos!$E$168,R33=Datos!$B$173),Datos!$E$180,IF(AND(Q33=Datos!$E$169,R33=Datos!$B$173),Datos!$F$180,IF(AND(Q33=Datos!$F$167,R33=Datos!$B$173),Datos!$E$180,IF(AND(Q33=Datos!$F$168,R33=Datos!$B$173),Datos!$E$180,IF(AND(Q33=Datos!$F$169,R33=Datos!$B$173),Datos!$G$180,IF(AND(Q33=Datos!$G$167,R33=Datos!$B$173),Datos!$E$180,IF(AND(Q33=Datos!$G$168,R33=Datos!$B$173),Datos!$F$180,IF(AND(Q33=Datos!$G$169,R33=Datos!$B$173),Datos!$G$180,IF(AND(Q33=Datos!$D$167,R33=Datos!$B$174),Datos!$D$182,IF(AND(Q33=Datos!$D$168,R33=Datos!$B$174),Datos!$D$182,IF(AND(Q33=Datos!$D$169,R33=Datos!$B$174),Datos!$F$182,IF(AND(Q33=Datos!$E$167,R33=Datos!$B$174),Datos!$D$182,IF(AND(Q33=Datos!$E$168,R33=Datos!$B$174),Datos!$E$182,IF(AND(Q33=Datos!$E$169,R33=Datos!$B$174),Datos!$F$182,IF(AND(Q33=Datos!$F$167,R33=Datos!$B$174),Datos!$E$182,IF(AND(Q33=Datos!$F$168,R33=Datos!$B$174),Datos!$E$182,IF(AND(Q33=Datos!$F$169,R33=Datos!$B$174),Datos!$G$182,IF(AND(Q33=Datos!$G$167,R33=Datos!$B$174),Datos!$E$183,IF(AND(Q33=Datos!$G$168,R33=Datos!$B$174),Datos!$F$182,IF(AND(Q33=Datos!$G$169,R33=Datos!$B$174),Datos!$G$183,IF(O33=Datos!$B$159,Datos!$G$183,"-"))))))))))))))))))))))))))))))))))))))))))))))))))</f>
        <v>-</v>
      </c>
      <c r="T33" s="41" t="str">
        <f t="shared" si="0"/>
        <v>-</v>
      </c>
      <c r="U33" s="43"/>
      <c r="V33" s="43"/>
      <c r="W33" s="43"/>
      <c r="X33" s="43"/>
      <c r="Y33" s="43"/>
      <c r="Z33" s="43"/>
      <c r="AA33" s="43"/>
      <c r="AB33" s="44"/>
    </row>
    <row r="34" spans="1:28" s="45" customFormat="1" ht="134.25" customHeight="1" thickBot="1" x14ac:dyDescent="0.3">
      <c r="A34" s="149"/>
      <c r="B34" s="367"/>
      <c r="C34" s="368"/>
      <c r="D34" s="147" t="str">
        <f>IF(B34=0,"",VLOOKUP(B34,'Datos SGC'!$B$50:$C$71,2))</f>
        <v/>
      </c>
      <c r="E34" s="47"/>
      <c r="F34" s="42"/>
      <c r="G34" s="67"/>
      <c r="H34" s="67"/>
      <c r="I34" s="67"/>
      <c r="J34" s="67"/>
      <c r="K34" s="43"/>
      <c r="L34" s="43"/>
      <c r="M34" s="43"/>
      <c r="N34" s="43"/>
      <c r="O34" s="67"/>
      <c r="P34" s="67"/>
      <c r="Q34" s="41" t="str">
        <f>IF(AND(O34=Datos!$B$156,P34=Datos!$B$162),Datos!$D$167,IF(AND(O34=Datos!$B$156,P34=Datos!$B$163),Datos!$E$167,IF(AND(O34=Datos!$B$156,P34=Datos!$B$164),Datos!$F$167,IF(AND(O34=Datos!$B$156,P34=Datos!$B$165),Datos!$G$167,IF(AND(O34=Datos!$B$157,P34=Datos!$B$162),Datos!$D$168,IF(AND(O34=Datos!$B$157,P34=Datos!$B$163),Datos!$E$168,IF(AND(O34=Datos!$B$157,P34=Datos!$B$164),Datos!$F$168,IF(AND(O34=Datos!$B$157,P34=Datos!$B$165),Datos!$G$168,IF(AND(O34=Datos!$B$158,P34=Datos!$B$162),Datos!$D$169,IF(AND(O34=Datos!$B$158,P34=Datos!$B$163),Datos!$E$169,IF(AND(O34=Datos!$B$158,P34=Datos!$B$164),Datos!$F$169,IF(AND(O34=Datos!$B$158,P34=Datos!$B$165),Datos!$G$169,IF(AND(O34=Datos!$B$159,P34=Datos!$B$162),"N/A",IF(AND(O34=Datos!$B$159,P34=Datos!$B$163),"N/A",IF(AND(O34=Datos!$B$159,P34=Datos!$B$164),"N/A",IF(AND(O34=Datos!$B$159,P34=Datos!$B$165),"N/A","-"))))))))))))))))</f>
        <v>-</v>
      </c>
      <c r="R34" s="67"/>
      <c r="S34" s="41" t="str">
        <f>(IF(AND(Q34=Datos!$D$167,R34=Datos!$B$171),Datos!$D$176,IF(AND(Q34=Datos!$D$168,R34=Datos!$B$171),Datos!$D$176,IF(AND(Q34=Datos!$D$169,R34=Datos!$B$171),Datos!$F$176,IF(AND(Q34=Datos!$E$167,R34=Datos!$B$171),Datos!$D$176,IF(AND(Q34=Datos!$E$168,R34=Datos!$B$171),Datos!$E$176,IF(AND(Q34=Datos!$E$169,R34=Datos!$B$171),Datos!$F$176,IF(AND(Q34=Datos!$F$167,R34=Datos!$B$171),Datos!$E$176,IF(AND(Q34=Datos!$F$168,R34=Datos!$B$171),Datos!$E$176,IF(AND(Q34=Datos!$F$169,R34=Datos!$B$171),Datos!$G$176,IF(AND(Q34=Datos!$G$167,R34=Datos!$B$171),Datos!$E$176,IF(AND(Q34=Datos!$G$168,R34=Datos!$B$171),Datos!$F$176,IF(AND(Q34=Datos!$G$169,R34=Datos!$B$171),Datos!$G$176,IF(AND(Q34=Datos!$D$167,R34=Datos!$B$172),Datos!$D$178,IF(AND(Q34=Datos!$D$168,R34=Datos!$B$172),Datos!$D$178,IF(AND(Q34=Datos!$D$169,R34=Datos!$B$172),Datos!$F$178,IF(AND(Q34=Datos!$E$167,R34=Datos!$B$172),Datos!$D$178,IF(AND(Q34=Datos!$E$168,R34=Datos!$B$172),Datos!$E$178,IF(AND(Q34=Datos!$E$169,R34=Datos!$B$172),Datos!$F$178,IF(AND(Q34=Datos!$F$167,R34=Datos!$B$172),Datos!$E$178,IF(AND(Q34=Datos!$F$168,R34=Datos!$B$172),Datos!$E$178,IF(AND(Q34=Datos!$F$169,R34=Datos!$B$172),Datos!$G$178,IF(AND(Q34=Datos!$G$167,R34=Datos!$B$172),Datos!$E$178,IF(AND(Q34=Datos!$G$168,R34=Datos!$B$172),Datos!$F$178,IF(AND(Q34=Datos!$G$169,R34=Datos!$B$172),Datos!$G$179,IF(AND(Q34=Datos!$D$167,R34=Datos!$B$173),Datos!$D$180,IF(AND(Q34=Datos!$D$168,R34=Datos!$B$173),Datos!$D$180,IF(AND(Q34=Datos!$D$169,R34=Datos!$B$173),Datos!$F$180,IF(AND(Q34=Datos!$E$167,R34=Datos!$B$173),Datos!$D$180,IF(AND(Q34=Datos!$E$168,R34=Datos!$B$173),Datos!$E$180,IF(AND(Q34=Datos!$E$169,R34=Datos!$B$173),Datos!$F$180,IF(AND(Q34=Datos!$F$167,R34=Datos!$B$173),Datos!$E$180,IF(AND(Q34=Datos!$F$168,R34=Datos!$B$173),Datos!$E$180,IF(AND(Q34=Datos!$F$169,R34=Datos!$B$173),Datos!$G$180,IF(AND(Q34=Datos!$G$167,R34=Datos!$B$173),Datos!$E$180,IF(AND(Q34=Datos!$G$168,R34=Datos!$B$173),Datos!$F$180,IF(AND(Q34=Datos!$G$169,R34=Datos!$B$173),Datos!$G$180,IF(AND(Q34=Datos!$D$167,R34=Datos!$B$174),Datos!$D$182,IF(AND(Q34=Datos!$D$168,R34=Datos!$B$174),Datos!$D$182,IF(AND(Q34=Datos!$D$169,R34=Datos!$B$174),Datos!$F$182,IF(AND(Q34=Datos!$E$167,R34=Datos!$B$174),Datos!$D$182,IF(AND(Q34=Datos!$E$168,R34=Datos!$B$174),Datos!$E$182,IF(AND(Q34=Datos!$E$169,R34=Datos!$B$174),Datos!$F$182,IF(AND(Q34=Datos!$F$167,R34=Datos!$B$174),Datos!$E$182,IF(AND(Q34=Datos!$F$168,R34=Datos!$B$174),Datos!$E$182,IF(AND(Q34=Datos!$F$169,R34=Datos!$B$174),Datos!$G$182,IF(AND(Q34=Datos!$G$167,R34=Datos!$B$174),Datos!$E$183,IF(AND(Q34=Datos!$G$168,R34=Datos!$B$174),Datos!$F$182,IF(AND(Q34=Datos!$G$169,R34=Datos!$B$174),Datos!$G$183,IF(O34=Datos!$B$159,Datos!$G$183,"-"))))))))))))))))))))))))))))))))))))))))))))))))))</f>
        <v>-</v>
      </c>
      <c r="T34" s="41" t="str">
        <f t="shared" si="0"/>
        <v>-</v>
      </c>
      <c r="U34" s="43"/>
      <c r="V34" s="43"/>
      <c r="W34" s="43"/>
      <c r="X34" s="43"/>
      <c r="Y34" s="43"/>
      <c r="Z34" s="43"/>
      <c r="AA34" s="43"/>
      <c r="AB34" s="44"/>
    </row>
    <row r="35" spans="1:28" s="45" customFormat="1" ht="134.25" customHeight="1" thickBot="1" x14ac:dyDescent="0.3">
      <c r="A35" s="149"/>
      <c r="B35" s="367"/>
      <c r="C35" s="368"/>
      <c r="D35" s="147" t="str">
        <f>IF(B35=0,"",VLOOKUP(B35,'Datos SGC'!$B$50:$C$71,2))</f>
        <v/>
      </c>
      <c r="E35" s="47"/>
      <c r="F35" s="42"/>
      <c r="G35" s="67"/>
      <c r="H35" s="67"/>
      <c r="I35" s="67"/>
      <c r="J35" s="67"/>
      <c r="K35" s="43"/>
      <c r="L35" s="43"/>
      <c r="M35" s="43"/>
      <c r="N35" s="43"/>
      <c r="O35" s="67"/>
      <c r="P35" s="67"/>
      <c r="Q35" s="41" t="str">
        <f>IF(AND(O35=Datos!$B$156,P35=Datos!$B$162),Datos!$D$167,IF(AND(O35=Datos!$B$156,P35=Datos!$B$163),Datos!$E$167,IF(AND(O35=Datos!$B$156,P35=Datos!$B$164),Datos!$F$167,IF(AND(O35=Datos!$B$156,P35=Datos!$B$165),Datos!$G$167,IF(AND(O35=Datos!$B$157,P35=Datos!$B$162),Datos!$D$168,IF(AND(O35=Datos!$B$157,P35=Datos!$B$163),Datos!$E$168,IF(AND(O35=Datos!$B$157,P35=Datos!$B$164),Datos!$F$168,IF(AND(O35=Datos!$B$157,P35=Datos!$B$165),Datos!$G$168,IF(AND(O35=Datos!$B$158,P35=Datos!$B$162),Datos!$D$169,IF(AND(O35=Datos!$B$158,P35=Datos!$B$163),Datos!$E$169,IF(AND(O35=Datos!$B$158,P35=Datos!$B$164),Datos!$F$169,IF(AND(O35=Datos!$B$158,P35=Datos!$B$165),Datos!$G$169,IF(AND(O35=Datos!$B$159,P35=Datos!$B$162),"N/A",IF(AND(O35=Datos!$B$159,P35=Datos!$B$163),"N/A",IF(AND(O35=Datos!$B$159,P35=Datos!$B$164),"N/A",IF(AND(O35=Datos!$B$159,P35=Datos!$B$165),"N/A","-"))))))))))))))))</f>
        <v>-</v>
      </c>
      <c r="R35" s="67"/>
      <c r="S35" s="41" t="str">
        <f>(IF(AND(Q35=Datos!$D$167,R35=Datos!$B$171),Datos!$D$176,IF(AND(Q35=Datos!$D$168,R35=Datos!$B$171),Datos!$D$176,IF(AND(Q35=Datos!$D$169,R35=Datos!$B$171),Datos!$F$176,IF(AND(Q35=Datos!$E$167,R35=Datos!$B$171),Datos!$D$176,IF(AND(Q35=Datos!$E$168,R35=Datos!$B$171),Datos!$E$176,IF(AND(Q35=Datos!$E$169,R35=Datos!$B$171),Datos!$F$176,IF(AND(Q35=Datos!$F$167,R35=Datos!$B$171),Datos!$E$176,IF(AND(Q35=Datos!$F$168,R35=Datos!$B$171),Datos!$E$176,IF(AND(Q35=Datos!$F$169,R35=Datos!$B$171),Datos!$G$176,IF(AND(Q35=Datos!$G$167,R35=Datos!$B$171),Datos!$E$176,IF(AND(Q35=Datos!$G$168,R35=Datos!$B$171),Datos!$F$176,IF(AND(Q35=Datos!$G$169,R35=Datos!$B$171),Datos!$G$176,IF(AND(Q35=Datos!$D$167,R35=Datos!$B$172),Datos!$D$178,IF(AND(Q35=Datos!$D$168,R35=Datos!$B$172),Datos!$D$178,IF(AND(Q35=Datos!$D$169,R35=Datos!$B$172),Datos!$F$178,IF(AND(Q35=Datos!$E$167,R35=Datos!$B$172),Datos!$D$178,IF(AND(Q35=Datos!$E$168,R35=Datos!$B$172),Datos!$E$178,IF(AND(Q35=Datos!$E$169,R35=Datos!$B$172),Datos!$F$178,IF(AND(Q35=Datos!$F$167,R35=Datos!$B$172),Datos!$E$178,IF(AND(Q35=Datos!$F$168,R35=Datos!$B$172),Datos!$E$178,IF(AND(Q35=Datos!$F$169,R35=Datos!$B$172),Datos!$G$178,IF(AND(Q35=Datos!$G$167,R35=Datos!$B$172),Datos!$E$178,IF(AND(Q35=Datos!$G$168,R35=Datos!$B$172),Datos!$F$178,IF(AND(Q35=Datos!$G$169,R35=Datos!$B$172),Datos!$G$179,IF(AND(Q35=Datos!$D$167,R35=Datos!$B$173),Datos!$D$180,IF(AND(Q35=Datos!$D$168,R35=Datos!$B$173),Datos!$D$180,IF(AND(Q35=Datos!$D$169,R35=Datos!$B$173),Datos!$F$180,IF(AND(Q35=Datos!$E$167,R35=Datos!$B$173),Datos!$D$180,IF(AND(Q35=Datos!$E$168,R35=Datos!$B$173),Datos!$E$180,IF(AND(Q35=Datos!$E$169,R35=Datos!$B$173),Datos!$F$180,IF(AND(Q35=Datos!$F$167,R35=Datos!$B$173),Datos!$E$180,IF(AND(Q35=Datos!$F$168,R35=Datos!$B$173),Datos!$E$180,IF(AND(Q35=Datos!$F$169,R35=Datos!$B$173),Datos!$G$180,IF(AND(Q35=Datos!$G$167,R35=Datos!$B$173),Datos!$E$180,IF(AND(Q35=Datos!$G$168,R35=Datos!$B$173),Datos!$F$180,IF(AND(Q35=Datos!$G$169,R35=Datos!$B$173),Datos!$G$180,IF(AND(Q35=Datos!$D$167,R35=Datos!$B$174),Datos!$D$182,IF(AND(Q35=Datos!$D$168,R35=Datos!$B$174),Datos!$D$182,IF(AND(Q35=Datos!$D$169,R35=Datos!$B$174),Datos!$F$182,IF(AND(Q35=Datos!$E$167,R35=Datos!$B$174),Datos!$D$182,IF(AND(Q35=Datos!$E$168,R35=Datos!$B$174),Datos!$E$182,IF(AND(Q35=Datos!$E$169,R35=Datos!$B$174),Datos!$F$182,IF(AND(Q35=Datos!$F$167,R35=Datos!$B$174),Datos!$E$182,IF(AND(Q35=Datos!$F$168,R35=Datos!$B$174),Datos!$E$182,IF(AND(Q35=Datos!$F$169,R35=Datos!$B$174),Datos!$G$182,IF(AND(Q35=Datos!$G$167,R35=Datos!$B$174),Datos!$E$183,IF(AND(Q35=Datos!$G$168,R35=Datos!$B$174),Datos!$F$182,IF(AND(Q35=Datos!$G$169,R35=Datos!$B$174),Datos!$G$183,IF(O35=Datos!$B$159,Datos!$G$183,"-"))))))))))))))))))))))))))))))))))))))))))))))))))</f>
        <v>-</v>
      </c>
      <c r="T35" s="41" t="str">
        <f t="shared" si="0"/>
        <v>-</v>
      </c>
      <c r="U35" s="43"/>
      <c r="V35" s="43"/>
      <c r="W35" s="43"/>
      <c r="X35" s="43"/>
      <c r="Y35" s="43"/>
      <c r="Z35" s="43"/>
      <c r="AA35" s="43"/>
      <c r="AB35" s="44"/>
    </row>
    <row r="36" spans="1:28" s="45" customFormat="1" ht="134.25" customHeight="1" thickBot="1" x14ac:dyDescent="0.3">
      <c r="A36" s="149"/>
      <c r="B36" s="367"/>
      <c r="C36" s="368"/>
      <c r="D36" s="147" t="str">
        <f>IF(B36=0,"",VLOOKUP(B36,'Datos SGC'!$B$50:$C$71,2))</f>
        <v/>
      </c>
      <c r="E36" s="47"/>
      <c r="F36" s="42"/>
      <c r="G36" s="67"/>
      <c r="H36" s="67"/>
      <c r="I36" s="67"/>
      <c r="J36" s="67"/>
      <c r="K36" s="43"/>
      <c r="L36" s="43"/>
      <c r="M36" s="43"/>
      <c r="N36" s="43"/>
      <c r="O36" s="67"/>
      <c r="P36" s="67"/>
      <c r="Q36" s="41" t="str">
        <f>IF(AND(O36=Datos!$B$156,P36=Datos!$B$162),Datos!$D$167,IF(AND(O36=Datos!$B$156,P36=Datos!$B$163),Datos!$E$167,IF(AND(O36=Datos!$B$156,P36=Datos!$B$164),Datos!$F$167,IF(AND(O36=Datos!$B$156,P36=Datos!$B$165),Datos!$G$167,IF(AND(O36=Datos!$B$157,P36=Datos!$B$162),Datos!$D$168,IF(AND(O36=Datos!$B$157,P36=Datos!$B$163),Datos!$E$168,IF(AND(O36=Datos!$B$157,P36=Datos!$B$164),Datos!$F$168,IF(AND(O36=Datos!$B$157,P36=Datos!$B$165),Datos!$G$168,IF(AND(O36=Datos!$B$158,P36=Datos!$B$162),Datos!$D$169,IF(AND(O36=Datos!$B$158,P36=Datos!$B$163),Datos!$E$169,IF(AND(O36=Datos!$B$158,P36=Datos!$B$164),Datos!$F$169,IF(AND(O36=Datos!$B$158,P36=Datos!$B$165),Datos!$G$169,IF(AND(O36=Datos!$B$159,P36=Datos!$B$162),"N/A",IF(AND(O36=Datos!$B$159,P36=Datos!$B$163),"N/A",IF(AND(O36=Datos!$B$159,P36=Datos!$B$164),"N/A",IF(AND(O36=Datos!$B$159,P36=Datos!$B$165),"N/A","-"))))))))))))))))</f>
        <v>-</v>
      </c>
      <c r="R36" s="67"/>
      <c r="S36" s="41" t="str">
        <f>(IF(AND(Q36=Datos!$D$167,R36=Datos!$B$171),Datos!$D$176,IF(AND(Q36=Datos!$D$168,R36=Datos!$B$171),Datos!$D$176,IF(AND(Q36=Datos!$D$169,R36=Datos!$B$171),Datos!$F$176,IF(AND(Q36=Datos!$E$167,R36=Datos!$B$171),Datos!$D$176,IF(AND(Q36=Datos!$E$168,R36=Datos!$B$171),Datos!$E$176,IF(AND(Q36=Datos!$E$169,R36=Datos!$B$171),Datos!$F$176,IF(AND(Q36=Datos!$F$167,R36=Datos!$B$171),Datos!$E$176,IF(AND(Q36=Datos!$F$168,R36=Datos!$B$171),Datos!$E$176,IF(AND(Q36=Datos!$F$169,R36=Datos!$B$171),Datos!$G$176,IF(AND(Q36=Datos!$G$167,R36=Datos!$B$171),Datos!$E$176,IF(AND(Q36=Datos!$G$168,R36=Datos!$B$171),Datos!$F$176,IF(AND(Q36=Datos!$G$169,R36=Datos!$B$171),Datos!$G$176,IF(AND(Q36=Datos!$D$167,R36=Datos!$B$172),Datos!$D$178,IF(AND(Q36=Datos!$D$168,R36=Datos!$B$172),Datos!$D$178,IF(AND(Q36=Datos!$D$169,R36=Datos!$B$172),Datos!$F$178,IF(AND(Q36=Datos!$E$167,R36=Datos!$B$172),Datos!$D$178,IF(AND(Q36=Datos!$E$168,R36=Datos!$B$172),Datos!$E$178,IF(AND(Q36=Datos!$E$169,R36=Datos!$B$172),Datos!$F$178,IF(AND(Q36=Datos!$F$167,R36=Datos!$B$172),Datos!$E$178,IF(AND(Q36=Datos!$F$168,R36=Datos!$B$172),Datos!$E$178,IF(AND(Q36=Datos!$F$169,R36=Datos!$B$172),Datos!$G$178,IF(AND(Q36=Datos!$G$167,R36=Datos!$B$172),Datos!$E$178,IF(AND(Q36=Datos!$G$168,R36=Datos!$B$172),Datos!$F$178,IF(AND(Q36=Datos!$G$169,R36=Datos!$B$172),Datos!$G$179,IF(AND(Q36=Datos!$D$167,R36=Datos!$B$173),Datos!$D$180,IF(AND(Q36=Datos!$D$168,R36=Datos!$B$173),Datos!$D$180,IF(AND(Q36=Datos!$D$169,R36=Datos!$B$173),Datos!$F$180,IF(AND(Q36=Datos!$E$167,R36=Datos!$B$173),Datos!$D$180,IF(AND(Q36=Datos!$E$168,R36=Datos!$B$173),Datos!$E$180,IF(AND(Q36=Datos!$E$169,R36=Datos!$B$173),Datos!$F$180,IF(AND(Q36=Datos!$F$167,R36=Datos!$B$173),Datos!$E$180,IF(AND(Q36=Datos!$F$168,R36=Datos!$B$173),Datos!$E$180,IF(AND(Q36=Datos!$F$169,R36=Datos!$B$173),Datos!$G$180,IF(AND(Q36=Datos!$G$167,R36=Datos!$B$173),Datos!$E$180,IF(AND(Q36=Datos!$G$168,R36=Datos!$B$173),Datos!$F$180,IF(AND(Q36=Datos!$G$169,R36=Datos!$B$173),Datos!$G$180,IF(AND(Q36=Datos!$D$167,R36=Datos!$B$174),Datos!$D$182,IF(AND(Q36=Datos!$D$168,R36=Datos!$B$174),Datos!$D$182,IF(AND(Q36=Datos!$D$169,R36=Datos!$B$174),Datos!$F$182,IF(AND(Q36=Datos!$E$167,R36=Datos!$B$174),Datos!$D$182,IF(AND(Q36=Datos!$E$168,R36=Datos!$B$174),Datos!$E$182,IF(AND(Q36=Datos!$E$169,R36=Datos!$B$174),Datos!$F$182,IF(AND(Q36=Datos!$F$167,R36=Datos!$B$174),Datos!$E$182,IF(AND(Q36=Datos!$F$168,R36=Datos!$B$174),Datos!$E$182,IF(AND(Q36=Datos!$F$169,R36=Datos!$B$174),Datos!$G$182,IF(AND(Q36=Datos!$G$167,R36=Datos!$B$174),Datos!$E$183,IF(AND(Q36=Datos!$G$168,R36=Datos!$B$174),Datos!$F$182,IF(AND(Q36=Datos!$G$169,R36=Datos!$B$174),Datos!$G$183,IF(O36=Datos!$B$159,Datos!$G$183,"-"))))))))))))))))))))))))))))))))))))))))))))))))))</f>
        <v>-</v>
      </c>
      <c r="T36" s="41" t="str">
        <f t="shared" si="0"/>
        <v>-</v>
      </c>
      <c r="U36" s="43"/>
      <c r="V36" s="43"/>
      <c r="W36" s="43"/>
      <c r="X36" s="43"/>
      <c r="Y36" s="43"/>
      <c r="Z36" s="43"/>
      <c r="AA36" s="43"/>
      <c r="AB36" s="44"/>
    </row>
    <row r="37" spans="1:28" s="45" customFormat="1" ht="134.25" customHeight="1" thickBot="1" x14ac:dyDescent="0.3">
      <c r="A37" s="149"/>
      <c r="B37" s="367"/>
      <c r="C37" s="368"/>
      <c r="D37" s="147" t="str">
        <f>IF(B37=0,"",VLOOKUP(B37,'Datos SGC'!$B$50:$C$71,2))</f>
        <v/>
      </c>
      <c r="E37" s="47"/>
      <c r="F37" s="42"/>
      <c r="G37" s="67"/>
      <c r="H37" s="67"/>
      <c r="I37" s="67"/>
      <c r="J37" s="67"/>
      <c r="K37" s="43"/>
      <c r="L37" s="43"/>
      <c r="M37" s="43"/>
      <c r="N37" s="43"/>
      <c r="O37" s="67"/>
      <c r="P37" s="67"/>
      <c r="Q37" s="41" t="str">
        <f>IF(AND(O37=Datos!$B$156,P37=Datos!$B$162),Datos!$D$167,IF(AND(O37=Datos!$B$156,P37=Datos!$B$163),Datos!$E$167,IF(AND(O37=Datos!$B$156,P37=Datos!$B$164),Datos!$F$167,IF(AND(O37=Datos!$B$156,P37=Datos!$B$165),Datos!$G$167,IF(AND(O37=Datos!$B$157,P37=Datos!$B$162),Datos!$D$168,IF(AND(O37=Datos!$B$157,P37=Datos!$B$163),Datos!$E$168,IF(AND(O37=Datos!$B$157,P37=Datos!$B$164),Datos!$F$168,IF(AND(O37=Datos!$B$157,P37=Datos!$B$165),Datos!$G$168,IF(AND(O37=Datos!$B$158,P37=Datos!$B$162),Datos!$D$169,IF(AND(O37=Datos!$B$158,P37=Datos!$B$163),Datos!$E$169,IF(AND(O37=Datos!$B$158,P37=Datos!$B$164),Datos!$F$169,IF(AND(O37=Datos!$B$158,P37=Datos!$B$165),Datos!$G$169,IF(AND(O37=Datos!$B$159,P37=Datos!$B$162),"N/A",IF(AND(O37=Datos!$B$159,P37=Datos!$B$163),"N/A",IF(AND(O37=Datos!$B$159,P37=Datos!$B$164),"N/A",IF(AND(O37=Datos!$B$159,P37=Datos!$B$165),"N/A","-"))))))))))))))))</f>
        <v>-</v>
      </c>
      <c r="R37" s="67"/>
      <c r="S37" s="41" t="str">
        <f>(IF(AND(Q37=Datos!$D$167,R37=Datos!$B$171),Datos!$D$176,IF(AND(Q37=Datos!$D$168,R37=Datos!$B$171),Datos!$D$176,IF(AND(Q37=Datos!$D$169,R37=Datos!$B$171),Datos!$F$176,IF(AND(Q37=Datos!$E$167,R37=Datos!$B$171),Datos!$D$176,IF(AND(Q37=Datos!$E$168,R37=Datos!$B$171),Datos!$E$176,IF(AND(Q37=Datos!$E$169,R37=Datos!$B$171),Datos!$F$176,IF(AND(Q37=Datos!$F$167,R37=Datos!$B$171),Datos!$E$176,IF(AND(Q37=Datos!$F$168,R37=Datos!$B$171),Datos!$E$176,IF(AND(Q37=Datos!$F$169,R37=Datos!$B$171),Datos!$G$176,IF(AND(Q37=Datos!$G$167,R37=Datos!$B$171),Datos!$E$176,IF(AND(Q37=Datos!$G$168,R37=Datos!$B$171),Datos!$F$176,IF(AND(Q37=Datos!$G$169,R37=Datos!$B$171),Datos!$G$176,IF(AND(Q37=Datos!$D$167,R37=Datos!$B$172),Datos!$D$178,IF(AND(Q37=Datos!$D$168,R37=Datos!$B$172),Datos!$D$178,IF(AND(Q37=Datos!$D$169,R37=Datos!$B$172),Datos!$F$178,IF(AND(Q37=Datos!$E$167,R37=Datos!$B$172),Datos!$D$178,IF(AND(Q37=Datos!$E$168,R37=Datos!$B$172),Datos!$E$178,IF(AND(Q37=Datos!$E$169,R37=Datos!$B$172),Datos!$F$178,IF(AND(Q37=Datos!$F$167,R37=Datos!$B$172),Datos!$E$178,IF(AND(Q37=Datos!$F$168,R37=Datos!$B$172),Datos!$E$178,IF(AND(Q37=Datos!$F$169,R37=Datos!$B$172),Datos!$G$178,IF(AND(Q37=Datos!$G$167,R37=Datos!$B$172),Datos!$E$178,IF(AND(Q37=Datos!$G$168,R37=Datos!$B$172),Datos!$F$178,IF(AND(Q37=Datos!$G$169,R37=Datos!$B$172),Datos!$G$179,IF(AND(Q37=Datos!$D$167,R37=Datos!$B$173),Datos!$D$180,IF(AND(Q37=Datos!$D$168,R37=Datos!$B$173),Datos!$D$180,IF(AND(Q37=Datos!$D$169,R37=Datos!$B$173),Datos!$F$180,IF(AND(Q37=Datos!$E$167,R37=Datos!$B$173),Datos!$D$180,IF(AND(Q37=Datos!$E$168,R37=Datos!$B$173),Datos!$E$180,IF(AND(Q37=Datos!$E$169,R37=Datos!$B$173),Datos!$F$180,IF(AND(Q37=Datos!$F$167,R37=Datos!$B$173),Datos!$E$180,IF(AND(Q37=Datos!$F$168,R37=Datos!$B$173),Datos!$E$180,IF(AND(Q37=Datos!$F$169,R37=Datos!$B$173),Datos!$G$180,IF(AND(Q37=Datos!$G$167,R37=Datos!$B$173),Datos!$E$180,IF(AND(Q37=Datos!$G$168,R37=Datos!$B$173),Datos!$F$180,IF(AND(Q37=Datos!$G$169,R37=Datos!$B$173),Datos!$G$180,IF(AND(Q37=Datos!$D$167,R37=Datos!$B$174),Datos!$D$182,IF(AND(Q37=Datos!$D$168,R37=Datos!$B$174),Datos!$D$182,IF(AND(Q37=Datos!$D$169,R37=Datos!$B$174),Datos!$F$182,IF(AND(Q37=Datos!$E$167,R37=Datos!$B$174),Datos!$D$182,IF(AND(Q37=Datos!$E$168,R37=Datos!$B$174),Datos!$E$182,IF(AND(Q37=Datos!$E$169,R37=Datos!$B$174),Datos!$F$182,IF(AND(Q37=Datos!$F$167,R37=Datos!$B$174),Datos!$E$182,IF(AND(Q37=Datos!$F$168,R37=Datos!$B$174),Datos!$E$182,IF(AND(Q37=Datos!$F$169,R37=Datos!$B$174),Datos!$G$182,IF(AND(Q37=Datos!$G$167,R37=Datos!$B$174),Datos!$E$183,IF(AND(Q37=Datos!$G$168,R37=Datos!$B$174),Datos!$F$182,IF(AND(Q37=Datos!$G$169,R37=Datos!$B$174),Datos!$G$183,IF(O37=Datos!$B$159,Datos!$G$183,"-"))))))))))))))))))))))))))))))))))))))))))))))))))</f>
        <v>-</v>
      </c>
      <c r="T37" s="41" t="str">
        <f t="shared" si="0"/>
        <v>-</v>
      </c>
      <c r="U37" s="43"/>
      <c r="V37" s="43"/>
      <c r="W37" s="43"/>
      <c r="X37" s="43"/>
      <c r="Y37" s="43"/>
      <c r="Z37" s="43"/>
      <c r="AA37" s="43"/>
      <c r="AB37" s="44"/>
    </row>
    <row r="38" spans="1:28" s="45" customFormat="1" ht="134.25" customHeight="1" thickBot="1" x14ac:dyDescent="0.3">
      <c r="A38" s="149"/>
      <c r="B38" s="367"/>
      <c r="C38" s="368"/>
      <c r="D38" s="147" t="str">
        <f>IF(B38=0,"",VLOOKUP(B38,'Datos SGC'!$B$50:$C$71,2))</f>
        <v/>
      </c>
      <c r="E38" s="47"/>
      <c r="F38" s="42"/>
      <c r="G38" s="67"/>
      <c r="H38" s="67"/>
      <c r="I38" s="67"/>
      <c r="J38" s="67"/>
      <c r="K38" s="43"/>
      <c r="L38" s="43"/>
      <c r="M38" s="43"/>
      <c r="N38" s="43"/>
      <c r="O38" s="67"/>
      <c r="P38" s="67"/>
      <c r="Q38" s="41" t="str">
        <f>IF(AND(O38=Datos!$B$156,P38=Datos!$B$162),Datos!$D$167,IF(AND(O38=Datos!$B$156,P38=Datos!$B$163),Datos!$E$167,IF(AND(O38=Datos!$B$156,P38=Datos!$B$164),Datos!$F$167,IF(AND(O38=Datos!$B$156,P38=Datos!$B$165),Datos!$G$167,IF(AND(O38=Datos!$B$157,P38=Datos!$B$162),Datos!$D$168,IF(AND(O38=Datos!$B$157,P38=Datos!$B$163),Datos!$E$168,IF(AND(O38=Datos!$B$157,P38=Datos!$B$164),Datos!$F$168,IF(AND(O38=Datos!$B$157,P38=Datos!$B$165),Datos!$G$168,IF(AND(O38=Datos!$B$158,P38=Datos!$B$162),Datos!$D$169,IF(AND(O38=Datos!$B$158,P38=Datos!$B$163),Datos!$E$169,IF(AND(O38=Datos!$B$158,P38=Datos!$B$164),Datos!$F$169,IF(AND(O38=Datos!$B$158,P38=Datos!$B$165),Datos!$G$169,IF(AND(O38=Datos!$B$159,P38=Datos!$B$162),"N/A",IF(AND(O38=Datos!$B$159,P38=Datos!$B$163),"N/A",IF(AND(O38=Datos!$B$159,P38=Datos!$B$164),"N/A",IF(AND(O38=Datos!$B$159,P38=Datos!$B$165),"N/A","-"))))))))))))))))</f>
        <v>-</v>
      </c>
      <c r="R38" s="67"/>
      <c r="S38" s="41" t="str">
        <f>(IF(AND(Q38=Datos!$D$167,R38=Datos!$B$171),Datos!$D$176,IF(AND(Q38=Datos!$D$168,R38=Datos!$B$171),Datos!$D$176,IF(AND(Q38=Datos!$D$169,R38=Datos!$B$171),Datos!$F$176,IF(AND(Q38=Datos!$E$167,R38=Datos!$B$171),Datos!$D$176,IF(AND(Q38=Datos!$E$168,R38=Datos!$B$171),Datos!$E$176,IF(AND(Q38=Datos!$E$169,R38=Datos!$B$171),Datos!$F$176,IF(AND(Q38=Datos!$F$167,R38=Datos!$B$171),Datos!$E$176,IF(AND(Q38=Datos!$F$168,R38=Datos!$B$171),Datos!$E$176,IF(AND(Q38=Datos!$F$169,R38=Datos!$B$171),Datos!$G$176,IF(AND(Q38=Datos!$G$167,R38=Datos!$B$171),Datos!$E$176,IF(AND(Q38=Datos!$G$168,R38=Datos!$B$171),Datos!$F$176,IF(AND(Q38=Datos!$G$169,R38=Datos!$B$171),Datos!$G$176,IF(AND(Q38=Datos!$D$167,R38=Datos!$B$172),Datos!$D$178,IF(AND(Q38=Datos!$D$168,R38=Datos!$B$172),Datos!$D$178,IF(AND(Q38=Datos!$D$169,R38=Datos!$B$172),Datos!$F$178,IF(AND(Q38=Datos!$E$167,R38=Datos!$B$172),Datos!$D$178,IF(AND(Q38=Datos!$E$168,R38=Datos!$B$172),Datos!$E$178,IF(AND(Q38=Datos!$E$169,R38=Datos!$B$172),Datos!$F$178,IF(AND(Q38=Datos!$F$167,R38=Datos!$B$172),Datos!$E$178,IF(AND(Q38=Datos!$F$168,R38=Datos!$B$172),Datos!$E$178,IF(AND(Q38=Datos!$F$169,R38=Datos!$B$172),Datos!$G$178,IF(AND(Q38=Datos!$G$167,R38=Datos!$B$172),Datos!$E$178,IF(AND(Q38=Datos!$G$168,R38=Datos!$B$172),Datos!$F$178,IF(AND(Q38=Datos!$G$169,R38=Datos!$B$172),Datos!$G$179,IF(AND(Q38=Datos!$D$167,R38=Datos!$B$173),Datos!$D$180,IF(AND(Q38=Datos!$D$168,R38=Datos!$B$173),Datos!$D$180,IF(AND(Q38=Datos!$D$169,R38=Datos!$B$173),Datos!$F$180,IF(AND(Q38=Datos!$E$167,R38=Datos!$B$173),Datos!$D$180,IF(AND(Q38=Datos!$E$168,R38=Datos!$B$173),Datos!$E$180,IF(AND(Q38=Datos!$E$169,R38=Datos!$B$173),Datos!$F$180,IF(AND(Q38=Datos!$F$167,R38=Datos!$B$173),Datos!$E$180,IF(AND(Q38=Datos!$F$168,R38=Datos!$B$173),Datos!$E$180,IF(AND(Q38=Datos!$F$169,R38=Datos!$B$173),Datos!$G$180,IF(AND(Q38=Datos!$G$167,R38=Datos!$B$173),Datos!$E$180,IF(AND(Q38=Datos!$G$168,R38=Datos!$B$173),Datos!$F$180,IF(AND(Q38=Datos!$G$169,R38=Datos!$B$173),Datos!$G$180,IF(AND(Q38=Datos!$D$167,R38=Datos!$B$174),Datos!$D$182,IF(AND(Q38=Datos!$D$168,R38=Datos!$B$174),Datos!$D$182,IF(AND(Q38=Datos!$D$169,R38=Datos!$B$174),Datos!$F$182,IF(AND(Q38=Datos!$E$167,R38=Datos!$B$174),Datos!$D$182,IF(AND(Q38=Datos!$E$168,R38=Datos!$B$174),Datos!$E$182,IF(AND(Q38=Datos!$E$169,R38=Datos!$B$174),Datos!$F$182,IF(AND(Q38=Datos!$F$167,R38=Datos!$B$174),Datos!$E$182,IF(AND(Q38=Datos!$F$168,R38=Datos!$B$174),Datos!$E$182,IF(AND(Q38=Datos!$F$169,R38=Datos!$B$174),Datos!$G$182,IF(AND(Q38=Datos!$G$167,R38=Datos!$B$174),Datos!$E$183,IF(AND(Q38=Datos!$G$168,R38=Datos!$B$174),Datos!$F$182,IF(AND(Q38=Datos!$G$169,R38=Datos!$B$174),Datos!$G$183,IF(O38=Datos!$B$159,Datos!$G$183,"-"))))))))))))))))))))))))))))))))))))))))))))))))))</f>
        <v>-</v>
      </c>
      <c r="T38" s="41" t="str">
        <f t="shared" si="0"/>
        <v>-</v>
      </c>
      <c r="U38" s="43"/>
      <c r="V38" s="43"/>
      <c r="W38" s="43"/>
      <c r="X38" s="43"/>
      <c r="Y38" s="43"/>
      <c r="Z38" s="43"/>
      <c r="AA38" s="43"/>
      <c r="AB38" s="44"/>
    </row>
    <row r="39" spans="1:28" s="45" customFormat="1" ht="134.25" customHeight="1" thickBot="1" x14ac:dyDescent="0.3">
      <c r="A39" s="149"/>
      <c r="B39" s="367"/>
      <c r="C39" s="368"/>
      <c r="D39" s="147" t="str">
        <f>IF(B39=0,"",VLOOKUP(B39,'Datos SGC'!$B$50:$C$71,2))</f>
        <v/>
      </c>
      <c r="E39" s="47"/>
      <c r="F39" s="42"/>
      <c r="G39" s="67"/>
      <c r="H39" s="67"/>
      <c r="I39" s="67"/>
      <c r="J39" s="67"/>
      <c r="K39" s="43"/>
      <c r="L39" s="43"/>
      <c r="M39" s="43"/>
      <c r="N39" s="43"/>
      <c r="O39" s="67"/>
      <c r="P39" s="67"/>
      <c r="Q39" s="41" t="str">
        <f>IF(AND(O39=Datos!$B$156,P39=Datos!$B$162),Datos!$D$167,IF(AND(O39=Datos!$B$156,P39=Datos!$B$163),Datos!$E$167,IF(AND(O39=Datos!$B$156,P39=Datos!$B$164),Datos!$F$167,IF(AND(O39=Datos!$B$156,P39=Datos!$B$165),Datos!$G$167,IF(AND(O39=Datos!$B$157,P39=Datos!$B$162),Datos!$D$168,IF(AND(O39=Datos!$B$157,P39=Datos!$B$163),Datos!$E$168,IF(AND(O39=Datos!$B$157,P39=Datos!$B$164),Datos!$F$168,IF(AND(O39=Datos!$B$157,P39=Datos!$B$165),Datos!$G$168,IF(AND(O39=Datos!$B$158,P39=Datos!$B$162),Datos!$D$169,IF(AND(O39=Datos!$B$158,P39=Datos!$B$163),Datos!$E$169,IF(AND(O39=Datos!$B$158,P39=Datos!$B$164),Datos!$F$169,IF(AND(O39=Datos!$B$158,P39=Datos!$B$165),Datos!$G$169,IF(AND(O39=Datos!$B$159,P39=Datos!$B$162),"N/A",IF(AND(O39=Datos!$B$159,P39=Datos!$B$163),"N/A",IF(AND(O39=Datos!$B$159,P39=Datos!$B$164),"N/A",IF(AND(O39=Datos!$B$159,P39=Datos!$B$165),"N/A","-"))))))))))))))))</f>
        <v>-</v>
      </c>
      <c r="R39" s="67"/>
      <c r="S39" s="41" t="str">
        <f>(IF(AND(Q39=Datos!$D$167,R39=Datos!$B$171),Datos!$D$176,IF(AND(Q39=Datos!$D$168,R39=Datos!$B$171),Datos!$D$176,IF(AND(Q39=Datos!$D$169,R39=Datos!$B$171),Datos!$F$176,IF(AND(Q39=Datos!$E$167,R39=Datos!$B$171),Datos!$D$176,IF(AND(Q39=Datos!$E$168,R39=Datos!$B$171),Datos!$E$176,IF(AND(Q39=Datos!$E$169,R39=Datos!$B$171),Datos!$F$176,IF(AND(Q39=Datos!$F$167,R39=Datos!$B$171),Datos!$E$176,IF(AND(Q39=Datos!$F$168,R39=Datos!$B$171),Datos!$E$176,IF(AND(Q39=Datos!$F$169,R39=Datos!$B$171),Datos!$G$176,IF(AND(Q39=Datos!$G$167,R39=Datos!$B$171),Datos!$E$176,IF(AND(Q39=Datos!$G$168,R39=Datos!$B$171),Datos!$F$176,IF(AND(Q39=Datos!$G$169,R39=Datos!$B$171),Datos!$G$176,IF(AND(Q39=Datos!$D$167,R39=Datos!$B$172),Datos!$D$178,IF(AND(Q39=Datos!$D$168,R39=Datos!$B$172),Datos!$D$178,IF(AND(Q39=Datos!$D$169,R39=Datos!$B$172),Datos!$F$178,IF(AND(Q39=Datos!$E$167,R39=Datos!$B$172),Datos!$D$178,IF(AND(Q39=Datos!$E$168,R39=Datos!$B$172),Datos!$E$178,IF(AND(Q39=Datos!$E$169,R39=Datos!$B$172),Datos!$F$178,IF(AND(Q39=Datos!$F$167,R39=Datos!$B$172),Datos!$E$178,IF(AND(Q39=Datos!$F$168,R39=Datos!$B$172),Datos!$E$178,IF(AND(Q39=Datos!$F$169,R39=Datos!$B$172),Datos!$G$178,IF(AND(Q39=Datos!$G$167,R39=Datos!$B$172),Datos!$E$178,IF(AND(Q39=Datos!$G$168,R39=Datos!$B$172),Datos!$F$178,IF(AND(Q39=Datos!$G$169,R39=Datos!$B$172),Datos!$G$179,IF(AND(Q39=Datos!$D$167,R39=Datos!$B$173),Datos!$D$180,IF(AND(Q39=Datos!$D$168,R39=Datos!$B$173),Datos!$D$180,IF(AND(Q39=Datos!$D$169,R39=Datos!$B$173),Datos!$F$180,IF(AND(Q39=Datos!$E$167,R39=Datos!$B$173),Datos!$D$180,IF(AND(Q39=Datos!$E$168,R39=Datos!$B$173),Datos!$E$180,IF(AND(Q39=Datos!$E$169,R39=Datos!$B$173),Datos!$F$180,IF(AND(Q39=Datos!$F$167,R39=Datos!$B$173),Datos!$E$180,IF(AND(Q39=Datos!$F$168,R39=Datos!$B$173),Datos!$E$180,IF(AND(Q39=Datos!$F$169,R39=Datos!$B$173),Datos!$G$180,IF(AND(Q39=Datos!$G$167,R39=Datos!$B$173),Datos!$E$180,IF(AND(Q39=Datos!$G$168,R39=Datos!$B$173),Datos!$F$180,IF(AND(Q39=Datos!$G$169,R39=Datos!$B$173),Datos!$G$180,IF(AND(Q39=Datos!$D$167,R39=Datos!$B$174),Datos!$D$182,IF(AND(Q39=Datos!$D$168,R39=Datos!$B$174),Datos!$D$182,IF(AND(Q39=Datos!$D$169,R39=Datos!$B$174),Datos!$F$182,IF(AND(Q39=Datos!$E$167,R39=Datos!$B$174),Datos!$D$182,IF(AND(Q39=Datos!$E$168,R39=Datos!$B$174),Datos!$E$182,IF(AND(Q39=Datos!$E$169,R39=Datos!$B$174),Datos!$F$182,IF(AND(Q39=Datos!$F$167,R39=Datos!$B$174),Datos!$E$182,IF(AND(Q39=Datos!$F$168,R39=Datos!$B$174),Datos!$E$182,IF(AND(Q39=Datos!$F$169,R39=Datos!$B$174),Datos!$G$182,IF(AND(Q39=Datos!$G$167,R39=Datos!$B$174),Datos!$E$183,IF(AND(Q39=Datos!$G$168,R39=Datos!$B$174),Datos!$F$182,IF(AND(Q39=Datos!$G$169,R39=Datos!$B$174),Datos!$G$183,IF(O39=Datos!$B$159,Datos!$G$183,"-"))))))))))))))))))))))))))))))))))))))))))))))))))</f>
        <v>-</v>
      </c>
      <c r="T39" s="41" t="str">
        <f t="shared" si="0"/>
        <v>-</v>
      </c>
      <c r="U39" s="43"/>
      <c r="V39" s="43"/>
      <c r="W39" s="43"/>
      <c r="X39" s="43"/>
      <c r="Y39" s="43"/>
      <c r="Z39" s="43"/>
      <c r="AA39" s="43"/>
      <c r="AB39" s="44"/>
    </row>
    <row r="40" spans="1:28" s="45" customFormat="1" ht="134.25" customHeight="1" thickBot="1" x14ac:dyDescent="0.3">
      <c r="A40" s="149"/>
      <c r="B40" s="367"/>
      <c r="C40" s="368"/>
      <c r="D40" s="147" t="str">
        <f>IF(B40=0,"",VLOOKUP(B40,'Datos SGC'!$B$50:$C$71,2))</f>
        <v/>
      </c>
      <c r="E40" s="47"/>
      <c r="F40" s="42"/>
      <c r="G40" s="67"/>
      <c r="H40" s="67"/>
      <c r="I40" s="67"/>
      <c r="J40" s="67"/>
      <c r="K40" s="43"/>
      <c r="L40" s="43"/>
      <c r="M40" s="43"/>
      <c r="N40" s="43"/>
      <c r="O40" s="67"/>
      <c r="P40" s="67"/>
      <c r="Q40" s="41" t="str">
        <f>IF(AND(O40=Datos!$B$156,P40=Datos!$B$162),Datos!$D$167,IF(AND(O40=Datos!$B$156,P40=Datos!$B$163),Datos!$E$167,IF(AND(O40=Datos!$B$156,P40=Datos!$B$164),Datos!$F$167,IF(AND(O40=Datos!$B$156,P40=Datos!$B$165),Datos!$G$167,IF(AND(O40=Datos!$B$157,P40=Datos!$B$162),Datos!$D$168,IF(AND(O40=Datos!$B$157,P40=Datos!$B$163),Datos!$E$168,IF(AND(O40=Datos!$B$157,P40=Datos!$B$164),Datos!$F$168,IF(AND(O40=Datos!$B$157,P40=Datos!$B$165),Datos!$G$168,IF(AND(O40=Datos!$B$158,P40=Datos!$B$162),Datos!$D$169,IF(AND(O40=Datos!$B$158,P40=Datos!$B$163),Datos!$E$169,IF(AND(O40=Datos!$B$158,P40=Datos!$B$164),Datos!$F$169,IF(AND(O40=Datos!$B$158,P40=Datos!$B$165),Datos!$G$169,IF(AND(O40=Datos!$B$159,P40=Datos!$B$162),"N/A",IF(AND(O40=Datos!$B$159,P40=Datos!$B$163),"N/A",IF(AND(O40=Datos!$B$159,P40=Datos!$B$164),"N/A",IF(AND(O40=Datos!$B$159,P40=Datos!$B$165),"N/A","-"))))))))))))))))</f>
        <v>-</v>
      </c>
      <c r="R40" s="67"/>
      <c r="S40" s="41" t="str">
        <f>(IF(AND(Q40=Datos!$D$167,R40=Datos!$B$171),Datos!$D$176,IF(AND(Q40=Datos!$D$168,R40=Datos!$B$171),Datos!$D$176,IF(AND(Q40=Datos!$D$169,R40=Datos!$B$171),Datos!$F$176,IF(AND(Q40=Datos!$E$167,R40=Datos!$B$171),Datos!$D$176,IF(AND(Q40=Datos!$E$168,R40=Datos!$B$171),Datos!$E$176,IF(AND(Q40=Datos!$E$169,R40=Datos!$B$171),Datos!$F$176,IF(AND(Q40=Datos!$F$167,R40=Datos!$B$171),Datos!$E$176,IF(AND(Q40=Datos!$F$168,R40=Datos!$B$171),Datos!$E$176,IF(AND(Q40=Datos!$F$169,R40=Datos!$B$171),Datos!$G$176,IF(AND(Q40=Datos!$G$167,R40=Datos!$B$171),Datos!$E$176,IF(AND(Q40=Datos!$G$168,R40=Datos!$B$171),Datos!$F$176,IF(AND(Q40=Datos!$G$169,R40=Datos!$B$171),Datos!$G$176,IF(AND(Q40=Datos!$D$167,R40=Datos!$B$172),Datos!$D$178,IF(AND(Q40=Datos!$D$168,R40=Datos!$B$172),Datos!$D$178,IF(AND(Q40=Datos!$D$169,R40=Datos!$B$172),Datos!$F$178,IF(AND(Q40=Datos!$E$167,R40=Datos!$B$172),Datos!$D$178,IF(AND(Q40=Datos!$E$168,R40=Datos!$B$172),Datos!$E$178,IF(AND(Q40=Datos!$E$169,R40=Datos!$B$172),Datos!$F$178,IF(AND(Q40=Datos!$F$167,R40=Datos!$B$172),Datos!$E$178,IF(AND(Q40=Datos!$F$168,R40=Datos!$B$172),Datos!$E$178,IF(AND(Q40=Datos!$F$169,R40=Datos!$B$172),Datos!$G$178,IF(AND(Q40=Datos!$G$167,R40=Datos!$B$172),Datos!$E$178,IF(AND(Q40=Datos!$G$168,R40=Datos!$B$172),Datos!$F$178,IF(AND(Q40=Datos!$G$169,R40=Datos!$B$172),Datos!$G$179,IF(AND(Q40=Datos!$D$167,R40=Datos!$B$173),Datos!$D$180,IF(AND(Q40=Datos!$D$168,R40=Datos!$B$173),Datos!$D$180,IF(AND(Q40=Datos!$D$169,R40=Datos!$B$173),Datos!$F$180,IF(AND(Q40=Datos!$E$167,R40=Datos!$B$173),Datos!$D$180,IF(AND(Q40=Datos!$E$168,R40=Datos!$B$173),Datos!$E$180,IF(AND(Q40=Datos!$E$169,R40=Datos!$B$173),Datos!$F$180,IF(AND(Q40=Datos!$F$167,R40=Datos!$B$173),Datos!$E$180,IF(AND(Q40=Datos!$F$168,R40=Datos!$B$173),Datos!$E$180,IF(AND(Q40=Datos!$F$169,R40=Datos!$B$173),Datos!$G$180,IF(AND(Q40=Datos!$G$167,R40=Datos!$B$173),Datos!$E$180,IF(AND(Q40=Datos!$G$168,R40=Datos!$B$173),Datos!$F$180,IF(AND(Q40=Datos!$G$169,R40=Datos!$B$173),Datos!$G$180,IF(AND(Q40=Datos!$D$167,R40=Datos!$B$174),Datos!$D$182,IF(AND(Q40=Datos!$D$168,R40=Datos!$B$174),Datos!$D$182,IF(AND(Q40=Datos!$D$169,R40=Datos!$B$174),Datos!$F$182,IF(AND(Q40=Datos!$E$167,R40=Datos!$B$174),Datos!$D$182,IF(AND(Q40=Datos!$E$168,R40=Datos!$B$174),Datos!$E$182,IF(AND(Q40=Datos!$E$169,R40=Datos!$B$174),Datos!$F$182,IF(AND(Q40=Datos!$F$167,R40=Datos!$B$174),Datos!$E$182,IF(AND(Q40=Datos!$F$168,R40=Datos!$B$174),Datos!$E$182,IF(AND(Q40=Datos!$F$169,R40=Datos!$B$174),Datos!$G$182,IF(AND(Q40=Datos!$G$167,R40=Datos!$B$174),Datos!$E$183,IF(AND(Q40=Datos!$G$168,R40=Datos!$B$174),Datos!$F$182,IF(AND(Q40=Datos!$G$169,R40=Datos!$B$174),Datos!$G$183,IF(O40=Datos!$B$159,Datos!$G$183,"-"))))))))))))))))))))))))))))))))))))))))))))))))))</f>
        <v>-</v>
      </c>
      <c r="T40" s="41" t="str">
        <f t="shared" si="0"/>
        <v>-</v>
      </c>
      <c r="U40" s="43"/>
      <c r="V40" s="43"/>
      <c r="W40" s="43"/>
      <c r="X40" s="43"/>
      <c r="Y40" s="43"/>
      <c r="Z40" s="43"/>
      <c r="AA40" s="43"/>
      <c r="AB40" s="44"/>
    </row>
    <row r="41" spans="1:28" s="45" customFormat="1" ht="134.25" customHeight="1" thickBot="1" x14ac:dyDescent="0.3">
      <c r="A41" s="149"/>
      <c r="B41" s="367"/>
      <c r="C41" s="368"/>
      <c r="D41" s="147" t="str">
        <f>IF(B41=0,"",VLOOKUP(B41,'Datos SGC'!$B$50:$C$71,2))</f>
        <v/>
      </c>
      <c r="E41" s="47"/>
      <c r="F41" s="42"/>
      <c r="G41" s="67"/>
      <c r="H41" s="67"/>
      <c r="I41" s="67"/>
      <c r="J41" s="67"/>
      <c r="K41" s="43"/>
      <c r="L41" s="43"/>
      <c r="M41" s="43"/>
      <c r="N41" s="43"/>
      <c r="O41" s="67"/>
      <c r="P41" s="67"/>
      <c r="Q41" s="41" t="str">
        <f>IF(AND(O41=Datos!$B$156,P41=Datos!$B$162),Datos!$D$167,IF(AND(O41=Datos!$B$156,P41=Datos!$B$163),Datos!$E$167,IF(AND(O41=Datos!$B$156,P41=Datos!$B$164),Datos!$F$167,IF(AND(O41=Datos!$B$156,P41=Datos!$B$165),Datos!$G$167,IF(AND(O41=Datos!$B$157,P41=Datos!$B$162),Datos!$D$168,IF(AND(O41=Datos!$B$157,P41=Datos!$B$163),Datos!$E$168,IF(AND(O41=Datos!$B$157,P41=Datos!$B$164),Datos!$F$168,IF(AND(O41=Datos!$B$157,P41=Datos!$B$165),Datos!$G$168,IF(AND(O41=Datos!$B$158,P41=Datos!$B$162),Datos!$D$169,IF(AND(O41=Datos!$B$158,P41=Datos!$B$163),Datos!$E$169,IF(AND(O41=Datos!$B$158,P41=Datos!$B$164),Datos!$F$169,IF(AND(O41=Datos!$B$158,P41=Datos!$B$165),Datos!$G$169,IF(AND(O41=Datos!$B$159,P41=Datos!$B$162),"N/A",IF(AND(O41=Datos!$B$159,P41=Datos!$B$163),"N/A",IF(AND(O41=Datos!$B$159,P41=Datos!$B$164),"N/A",IF(AND(O41=Datos!$B$159,P41=Datos!$B$165),"N/A","-"))))))))))))))))</f>
        <v>-</v>
      </c>
      <c r="R41" s="67"/>
      <c r="S41" s="41" t="str">
        <f>(IF(AND(Q41=Datos!$D$167,R41=Datos!$B$171),Datos!$D$176,IF(AND(Q41=Datos!$D$168,R41=Datos!$B$171),Datos!$D$176,IF(AND(Q41=Datos!$D$169,R41=Datos!$B$171),Datos!$F$176,IF(AND(Q41=Datos!$E$167,R41=Datos!$B$171),Datos!$D$176,IF(AND(Q41=Datos!$E$168,R41=Datos!$B$171),Datos!$E$176,IF(AND(Q41=Datos!$E$169,R41=Datos!$B$171),Datos!$F$176,IF(AND(Q41=Datos!$F$167,R41=Datos!$B$171),Datos!$E$176,IF(AND(Q41=Datos!$F$168,R41=Datos!$B$171),Datos!$E$176,IF(AND(Q41=Datos!$F$169,R41=Datos!$B$171),Datos!$G$176,IF(AND(Q41=Datos!$G$167,R41=Datos!$B$171),Datos!$E$176,IF(AND(Q41=Datos!$G$168,R41=Datos!$B$171),Datos!$F$176,IF(AND(Q41=Datos!$G$169,R41=Datos!$B$171),Datos!$G$176,IF(AND(Q41=Datos!$D$167,R41=Datos!$B$172),Datos!$D$178,IF(AND(Q41=Datos!$D$168,R41=Datos!$B$172),Datos!$D$178,IF(AND(Q41=Datos!$D$169,R41=Datos!$B$172),Datos!$F$178,IF(AND(Q41=Datos!$E$167,R41=Datos!$B$172),Datos!$D$178,IF(AND(Q41=Datos!$E$168,R41=Datos!$B$172),Datos!$E$178,IF(AND(Q41=Datos!$E$169,R41=Datos!$B$172),Datos!$F$178,IF(AND(Q41=Datos!$F$167,R41=Datos!$B$172),Datos!$E$178,IF(AND(Q41=Datos!$F$168,R41=Datos!$B$172),Datos!$E$178,IF(AND(Q41=Datos!$F$169,R41=Datos!$B$172),Datos!$G$178,IF(AND(Q41=Datos!$G$167,R41=Datos!$B$172),Datos!$E$178,IF(AND(Q41=Datos!$G$168,R41=Datos!$B$172),Datos!$F$178,IF(AND(Q41=Datos!$G$169,R41=Datos!$B$172),Datos!$G$179,IF(AND(Q41=Datos!$D$167,R41=Datos!$B$173),Datos!$D$180,IF(AND(Q41=Datos!$D$168,R41=Datos!$B$173),Datos!$D$180,IF(AND(Q41=Datos!$D$169,R41=Datos!$B$173),Datos!$F$180,IF(AND(Q41=Datos!$E$167,R41=Datos!$B$173),Datos!$D$180,IF(AND(Q41=Datos!$E$168,R41=Datos!$B$173),Datos!$E$180,IF(AND(Q41=Datos!$E$169,R41=Datos!$B$173),Datos!$F$180,IF(AND(Q41=Datos!$F$167,R41=Datos!$B$173),Datos!$E$180,IF(AND(Q41=Datos!$F$168,R41=Datos!$B$173),Datos!$E$180,IF(AND(Q41=Datos!$F$169,R41=Datos!$B$173),Datos!$G$180,IF(AND(Q41=Datos!$G$167,R41=Datos!$B$173),Datos!$E$180,IF(AND(Q41=Datos!$G$168,R41=Datos!$B$173),Datos!$F$180,IF(AND(Q41=Datos!$G$169,R41=Datos!$B$173),Datos!$G$180,IF(AND(Q41=Datos!$D$167,R41=Datos!$B$174),Datos!$D$182,IF(AND(Q41=Datos!$D$168,R41=Datos!$B$174),Datos!$D$182,IF(AND(Q41=Datos!$D$169,R41=Datos!$B$174),Datos!$F$182,IF(AND(Q41=Datos!$E$167,R41=Datos!$B$174),Datos!$D$182,IF(AND(Q41=Datos!$E$168,R41=Datos!$B$174),Datos!$E$182,IF(AND(Q41=Datos!$E$169,R41=Datos!$B$174),Datos!$F$182,IF(AND(Q41=Datos!$F$167,R41=Datos!$B$174),Datos!$E$182,IF(AND(Q41=Datos!$F$168,R41=Datos!$B$174),Datos!$E$182,IF(AND(Q41=Datos!$F$169,R41=Datos!$B$174),Datos!$G$182,IF(AND(Q41=Datos!$G$167,R41=Datos!$B$174),Datos!$E$183,IF(AND(Q41=Datos!$G$168,R41=Datos!$B$174),Datos!$F$182,IF(AND(Q41=Datos!$G$169,R41=Datos!$B$174),Datos!$G$183,IF(O41=Datos!$B$159,Datos!$G$183,"-"))))))))))))))))))))))))))))))))))))))))))))))))))</f>
        <v>-</v>
      </c>
      <c r="T41" s="41" t="str">
        <f t="shared" si="0"/>
        <v>-</v>
      </c>
      <c r="U41" s="43"/>
      <c r="V41" s="43"/>
      <c r="W41" s="43"/>
      <c r="X41" s="43"/>
      <c r="Y41" s="43"/>
      <c r="Z41" s="43"/>
      <c r="AA41" s="43"/>
      <c r="AB41" s="44"/>
    </row>
    <row r="42" spans="1:28" s="45" customFormat="1" ht="134.25" customHeight="1" thickBot="1" x14ac:dyDescent="0.3">
      <c r="A42" s="149"/>
      <c r="B42" s="367"/>
      <c r="C42" s="368"/>
      <c r="D42" s="147" t="str">
        <f>IF(B42=0,"",VLOOKUP(B42,'Datos SGC'!$B$50:$C$71,2))</f>
        <v/>
      </c>
      <c r="E42" s="47"/>
      <c r="F42" s="42"/>
      <c r="G42" s="67"/>
      <c r="H42" s="67"/>
      <c r="I42" s="67"/>
      <c r="J42" s="67"/>
      <c r="K42" s="43"/>
      <c r="L42" s="43"/>
      <c r="M42" s="43"/>
      <c r="N42" s="43"/>
      <c r="O42" s="67"/>
      <c r="P42" s="67"/>
      <c r="Q42" s="41" t="str">
        <f>IF(AND(O42=Datos!$B$156,P42=Datos!$B$162),Datos!$D$167,IF(AND(O42=Datos!$B$156,P42=Datos!$B$163),Datos!$E$167,IF(AND(O42=Datos!$B$156,P42=Datos!$B$164),Datos!$F$167,IF(AND(O42=Datos!$B$156,P42=Datos!$B$165),Datos!$G$167,IF(AND(O42=Datos!$B$157,P42=Datos!$B$162),Datos!$D$168,IF(AND(O42=Datos!$B$157,P42=Datos!$B$163),Datos!$E$168,IF(AND(O42=Datos!$B$157,P42=Datos!$B$164),Datos!$F$168,IF(AND(O42=Datos!$B$157,P42=Datos!$B$165),Datos!$G$168,IF(AND(O42=Datos!$B$158,P42=Datos!$B$162),Datos!$D$169,IF(AND(O42=Datos!$B$158,P42=Datos!$B$163),Datos!$E$169,IF(AND(O42=Datos!$B$158,P42=Datos!$B$164),Datos!$F$169,IF(AND(O42=Datos!$B$158,P42=Datos!$B$165),Datos!$G$169,IF(AND(O42=Datos!$B$159,P42=Datos!$B$162),"N/A",IF(AND(O42=Datos!$B$159,P42=Datos!$B$163),"N/A",IF(AND(O42=Datos!$B$159,P42=Datos!$B$164),"N/A",IF(AND(O42=Datos!$B$159,P42=Datos!$B$165),"N/A","-"))))))))))))))))</f>
        <v>-</v>
      </c>
      <c r="R42" s="67"/>
      <c r="S42" s="41" t="str">
        <f>(IF(AND(Q42=Datos!$D$167,R42=Datos!$B$171),Datos!$D$176,IF(AND(Q42=Datos!$D$168,R42=Datos!$B$171),Datos!$D$176,IF(AND(Q42=Datos!$D$169,R42=Datos!$B$171),Datos!$F$176,IF(AND(Q42=Datos!$E$167,R42=Datos!$B$171),Datos!$D$176,IF(AND(Q42=Datos!$E$168,R42=Datos!$B$171),Datos!$E$176,IF(AND(Q42=Datos!$E$169,R42=Datos!$B$171),Datos!$F$176,IF(AND(Q42=Datos!$F$167,R42=Datos!$B$171),Datos!$E$176,IF(AND(Q42=Datos!$F$168,R42=Datos!$B$171),Datos!$E$176,IF(AND(Q42=Datos!$F$169,R42=Datos!$B$171),Datos!$G$176,IF(AND(Q42=Datos!$G$167,R42=Datos!$B$171),Datos!$E$176,IF(AND(Q42=Datos!$G$168,R42=Datos!$B$171),Datos!$F$176,IF(AND(Q42=Datos!$G$169,R42=Datos!$B$171),Datos!$G$176,IF(AND(Q42=Datos!$D$167,R42=Datos!$B$172),Datos!$D$178,IF(AND(Q42=Datos!$D$168,R42=Datos!$B$172),Datos!$D$178,IF(AND(Q42=Datos!$D$169,R42=Datos!$B$172),Datos!$F$178,IF(AND(Q42=Datos!$E$167,R42=Datos!$B$172),Datos!$D$178,IF(AND(Q42=Datos!$E$168,R42=Datos!$B$172),Datos!$E$178,IF(AND(Q42=Datos!$E$169,R42=Datos!$B$172),Datos!$F$178,IF(AND(Q42=Datos!$F$167,R42=Datos!$B$172),Datos!$E$178,IF(AND(Q42=Datos!$F$168,R42=Datos!$B$172),Datos!$E$178,IF(AND(Q42=Datos!$F$169,R42=Datos!$B$172),Datos!$G$178,IF(AND(Q42=Datos!$G$167,R42=Datos!$B$172),Datos!$E$178,IF(AND(Q42=Datos!$G$168,R42=Datos!$B$172),Datos!$F$178,IF(AND(Q42=Datos!$G$169,R42=Datos!$B$172),Datos!$G$179,IF(AND(Q42=Datos!$D$167,R42=Datos!$B$173),Datos!$D$180,IF(AND(Q42=Datos!$D$168,R42=Datos!$B$173),Datos!$D$180,IF(AND(Q42=Datos!$D$169,R42=Datos!$B$173),Datos!$F$180,IF(AND(Q42=Datos!$E$167,R42=Datos!$B$173),Datos!$D$180,IF(AND(Q42=Datos!$E$168,R42=Datos!$B$173),Datos!$E$180,IF(AND(Q42=Datos!$E$169,R42=Datos!$B$173),Datos!$F$180,IF(AND(Q42=Datos!$F$167,R42=Datos!$B$173),Datos!$E$180,IF(AND(Q42=Datos!$F$168,R42=Datos!$B$173),Datos!$E$180,IF(AND(Q42=Datos!$F$169,R42=Datos!$B$173),Datos!$G$180,IF(AND(Q42=Datos!$G$167,R42=Datos!$B$173),Datos!$E$180,IF(AND(Q42=Datos!$G$168,R42=Datos!$B$173),Datos!$F$180,IF(AND(Q42=Datos!$G$169,R42=Datos!$B$173),Datos!$G$180,IF(AND(Q42=Datos!$D$167,R42=Datos!$B$174),Datos!$D$182,IF(AND(Q42=Datos!$D$168,R42=Datos!$B$174),Datos!$D$182,IF(AND(Q42=Datos!$D$169,R42=Datos!$B$174),Datos!$F$182,IF(AND(Q42=Datos!$E$167,R42=Datos!$B$174),Datos!$D$182,IF(AND(Q42=Datos!$E$168,R42=Datos!$B$174),Datos!$E$182,IF(AND(Q42=Datos!$E$169,R42=Datos!$B$174),Datos!$F$182,IF(AND(Q42=Datos!$F$167,R42=Datos!$B$174),Datos!$E$182,IF(AND(Q42=Datos!$F$168,R42=Datos!$B$174),Datos!$E$182,IF(AND(Q42=Datos!$F$169,R42=Datos!$B$174),Datos!$G$182,IF(AND(Q42=Datos!$G$167,R42=Datos!$B$174),Datos!$E$183,IF(AND(Q42=Datos!$G$168,R42=Datos!$B$174),Datos!$F$182,IF(AND(Q42=Datos!$G$169,R42=Datos!$B$174),Datos!$G$183,IF(O42=Datos!$B$159,Datos!$G$183,"-"))))))))))))))))))))))))))))))))))))))))))))))))))</f>
        <v>-</v>
      </c>
      <c r="T42" s="41" t="str">
        <f t="shared" si="0"/>
        <v>-</v>
      </c>
      <c r="U42" s="43"/>
      <c r="V42" s="43"/>
      <c r="W42" s="43"/>
      <c r="X42" s="43"/>
      <c r="Y42" s="43"/>
      <c r="Z42" s="43"/>
      <c r="AA42" s="43"/>
      <c r="AB42" s="44"/>
    </row>
    <row r="43" spans="1:28" s="45" customFormat="1" ht="134.25" customHeight="1" thickBot="1" x14ac:dyDescent="0.3">
      <c r="A43" s="149"/>
      <c r="B43" s="367"/>
      <c r="C43" s="368"/>
      <c r="D43" s="147" t="str">
        <f>IF(B43=0,"",VLOOKUP(B43,'Datos SGC'!$B$50:$C$71,2))</f>
        <v/>
      </c>
      <c r="E43" s="47"/>
      <c r="F43" s="42"/>
      <c r="G43" s="67"/>
      <c r="H43" s="67"/>
      <c r="I43" s="67"/>
      <c r="J43" s="67"/>
      <c r="K43" s="43"/>
      <c r="L43" s="43"/>
      <c r="M43" s="43"/>
      <c r="N43" s="43"/>
      <c r="O43" s="67"/>
      <c r="P43" s="67"/>
      <c r="Q43" s="41" t="str">
        <f>IF(AND(O43=Datos!$B$156,P43=Datos!$B$162),Datos!$D$167,IF(AND(O43=Datos!$B$156,P43=Datos!$B$163),Datos!$E$167,IF(AND(O43=Datos!$B$156,P43=Datos!$B$164),Datos!$F$167,IF(AND(O43=Datos!$B$156,P43=Datos!$B$165),Datos!$G$167,IF(AND(O43=Datos!$B$157,P43=Datos!$B$162),Datos!$D$168,IF(AND(O43=Datos!$B$157,P43=Datos!$B$163),Datos!$E$168,IF(AND(O43=Datos!$B$157,P43=Datos!$B$164),Datos!$F$168,IF(AND(O43=Datos!$B$157,P43=Datos!$B$165),Datos!$G$168,IF(AND(O43=Datos!$B$158,P43=Datos!$B$162),Datos!$D$169,IF(AND(O43=Datos!$B$158,P43=Datos!$B$163),Datos!$E$169,IF(AND(O43=Datos!$B$158,P43=Datos!$B$164),Datos!$F$169,IF(AND(O43=Datos!$B$158,P43=Datos!$B$165),Datos!$G$169,IF(AND(O43=Datos!$B$159,P43=Datos!$B$162),"N/A",IF(AND(O43=Datos!$B$159,P43=Datos!$B$163),"N/A",IF(AND(O43=Datos!$B$159,P43=Datos!$B$164),"N/A",IF(AND(O43=Datos!$B$159,P43=Datos!$B$165),"N/A","-"))))))))))))))))</f>
        <v>-</v>
      </c>
      <c r="R43" s="67"/>
      <c r="S43" s="41" t="str">
        <f>(IF(AND(Q43=Datos!$D$167,R43=Datos!$B$171),Datos!$D$176,IF(AND(Q43=Datos!$D$168,R43=Datos!$B$171),Datos!$D$176,IF(AND(Q43=Datos!$D$169,R43=Datos!$B$171),Datos!$F$176,IF(AND(Q43=Datos!$E$167,R43=Datos!$B$171),Datos!$D$176,IF(AND(Q43=Datos!$E$168,R43=Datos!$B$171),Datos!$E$176,IF(AND(Q43=Datos!$E$169,R43=Datos!$B$171),Datos!$F$176,IF(AND(Q43=Datos!$F$167,R43=Datos!$B$171),Datos!$E$176,IF(AND(Q43=Datos!$F$168,R43=Datos!$B$171),Datos!$E$176,IF(AND(Q43=Datos!$F$169,R43=Datos!$B$171),Datos!$G$176,IF(AND(Q43=Datos!$G$167,R43=Datos!$B$171),Datos!$E$176,IF(AND(Q43=Datos!$G$168,R43=Datos!$B$171),Datos!$F$176,IF(AND(Q43=Datos!$G$169,R43=Datos!$B$171),Datos!$G$176,IF(AND(Q43=Datos!$D$167,R43=Datos!$B$172),Datos!$D$178,IF(AND(Q43=Datos!$D$168,R43=Datos!$B$172),Datos!$D$178,IF(AND(Q43=Datos!$D$169,R43=Datos!$B$172),Datos!$F$178,IF(AND(Q43=Datos!$E$167,R43=Datos!$B$172),Datos!$D$178,IF(AND(Q43=Datos!$E$168,R43=Datos!$B$172),Datos!$E$178,IF(AND(Q43=Datos!$E$169,R43=Datos!$B$172),Datos!$F$178,IF(AND(Q43=Datos!$F$167,R43=Datos!$B$172),Datos!$E$178,IF(AND(Q43=Datos!$F$168,R43=Datos!$B$172),Datos!$E$178,IF(AND(Q43=Datos!$F$169,R43=Datos!$B$172),Datos!$G$178,IF(AND(Q43=Datos!$G$167,R43=Datos!$B$172),Datos!$E$178,IF(AND(Q43=Datos!$G$168,R43=Datos!$B$172),Datos!$F$178,IF(AND(Q43=Datos!$G$169,R43=Datos!$B$172),Datos!$G$179,IF(AND(Q43=Datos!$D$167,R43=Datos!$B$173),Datos!$D$180,IF(AND(Q43=Datos!$D$168,R43=Datos!$B$173),Datos!$D$180,IF(AND(Q43=Datos!$D$169,R43=Datos!$B$173),Datos!$F$180,IF(AND(Q43=Datos!$E$167,R43=Datos!$B$173),Datos!$D$180,IF(AND(Q43=Datos!$E$168,R43=Datos!$B$173),Datos!$E$180,IF(AND(Q43=Datos!$E$169,R43=Datos!$B$173),Datos!$F$180,IF(AND(Q43=Datos!$F$167,R43=Datos!$B$173),Datos!$E$180,IF(AND(Q43=Datos!$F$168,R43=Datos!$B$173),Datos!$E$180,IF(AND(Q43=Datos!$F$169,R43=Datos!$B$173),Datos!$G$180,IF(AND(Q43=Datos!$G$167,R43=Datos!$B$173),Datos!$E$180,IF(AND(Q43=Datos!$G$168,R43=Datos!$B$173),Datos!$F$180,IF(AND(Q43=Datos!$G$169,R43=Datos!$B$173),Datos!$G$180,IF(AND(Q43=Datos!$D$167,R43=Datos!$B$174),Datos!$D$182,IF(AND(Q43=Datos!$D$168,R43=Datos!$B$174),Datos!$D$182,IF(AND(Q43=Datos!$D$169,R43=Datos!$B$174),Datos!$F$182,IF(AND(Q43=Datos!$E$167,R43=Datos!$B$174),Datos!$D$182,IF(AND(Q43=Datos!$E$168,R43=Datos!$B$174),Datos!$E$182,IF(AND(Q43=Datos!$E$169,R43=Datos!$B$174),Datos!$F$182,IF(AND(Q43=Datos!$F$167,R43=Datos!$B$174),Datos!$E$182,IF(AND(Q43=Datos!$F$168,R43=Datos!$B$174),Datos!$E$182,IF(AND(Q43=Datos!$F$169,R43=Datos!$B$174),Datos!$G$182,IF(AND(Q43=Datos!$G$167,R43=Datos!$B$174),Datos!$E$183,IF(AND(Q43=Datos!$G$168,R43=Datos!$B$174),Datos!$F$182,IF(AND(Q43=Datos!$G$169,R43=Datos!$B$174),Datos!$G$183,IF(O43=Datos!$B$159,Datos!$G$183,"-"))))))))))))))))))))))))))))))))))))))))))))))))))</f>
        <v>-</v>
      </c>
      <c r="T43" s="41" t="str">
        <f t="shared" si="0"/>
        <v>-</v>
      </c>
      <c r="U43" s="43"/>
      <c r="V43" s="43"/>
      <c r="W43" s="43"/>
      <c r="X43" s="43"/>
      <c r="Y43" s="43"/>
      <c r="Z43" s="43"/>
      <c r="AA43" s="43"/>
      <c r="AB43" s="44"/>
    </row>
    <row r="44" spans="1:28" s="45" customFormat="1" ht="134.25" customHeight="1" thickBot="1" x14ac:dyDescent="0.3">
      <c r="A44" s="149"/>
      <c r="B44" s="367"/>
      <c r="C44" s="368"/>
      <c r="D44" s="147" t="str">
        <f>IF(B44=0,"",VLOOKUP(B44,'Datos SGC'!$B$50:$C$71,2))</f>
        <v/>
      </c>
      <c r="E44" s="47"/>
      <c r="F44" s="42"/>
      <c r="G44" s="67"/>
      <c r="H44" s="67"/>
      <c r="I44" s="67"/>
      <c r="J44" s="67"/>
      <c r="K44" s="43"/>
      <c r="L44" s="43"/>
      <c r="M44" s="43"/>
      <c r="N44" s="43"/>
      <c r="O44" s="67"/>
      <c r="P44" s="67"/>
      <c r="Q44" s="41" t="str">
        <f>IF(AND(O44=Datos!$B$156,P44=Datos!$B$162),Datos!$D$167,IF(AND(O44=Datos!$B$156,P44=Datos!$B$163),Datos!$E$167,IF(AND(O44=Datos!$B$156,P44=Datos!$B$164),Datos!$F$167,IF(AND(O44=Datos!$B$156,P44=Datos!$B$165),Datos!$G$167,IF(AND(O44=Datos!$B$157,P44=Datos!$B$162),Datos!$D$168,IF(AND(O44=Datos!$B$157,P44=Datos!$B$163),Datos!$E$168,IF(AND(O44=Datos!$B$157,P44=Datos!$B$164),Datos!$F$168,IF(AND(O44=Datos!$B$157,P44=Datos!$B$165),Datos!$G$168,IF(AND(O44=Datos!$B$158,P44=Datos!$B$162),Datos!$D$169,IF(AND(O44=Datos!$B$158,P44=Datos!$B$163),Datos!$E$169,IF(AND(O44=Datos!$B$158,P44=Datos!$B$164),Datos!$F$169,IF(AND(O44=Datos!$B$158,P44=Datos!$B$165),Datos!$G$169,IF(AND(O44=Datos!$B$159,P44=Datos!$B$162),"N/A",IF(AND(O44=Datos!$B$159,P44=Datos!$B$163),"N/A",IF(AND(O44=Datos!$B$159,P44=Datos!$B$164),"N/A",IF(AND(O44=Datos!$B$159,P44=Datos!$B$165),"N/A","-"))))))))))))))))</f>
        <v>-</v>
      </c>
      <c r="R44" s="67"/>
      <c r="S44" s="41" t="str">
        <f>(IF(AND(Q44=Datos!$D$167,R44=Datos!$B$171),Datos!$D$176,IF(AND(Q44=Datos!$D$168,R44=Datos!$B$171),Datos!$D$176,IF(AND(Q44=Datos!$D$169,R44=Datos!$B$171),Datos!$F$176,IF(AND(Q44=Datos!$E$167,R44=Datos!$B$171),Datos!$D$176,IF(AND(Q44=Datos!$E$168,R44=Datos!$B$171),Datos!$E$176,IF(AND(Q44=Datos!$E$169,R44=Datos!$B$171),Datos!$F$176,IF(AND(Q44=Datos!$F$167,R44=Datos!$B$171),Datos!$E$176,IF(AND(Q44=Datos!$F$168,R44=Datos!$B$171),Datos!$E$176,IF(AND(Q44=Datos!$F$169,R44=Datos!$B$171),Datos!$G$176,IF(AND(Q44=Datos!$G$167,R44=Datos!$B$171),Datos!$E$176,IF(AND(Q44=Datos!$G$168,R44=Datos!$B$171),Datos!$F$176,IF(AND(Q44=Datos!$G$169,R44=Datos!$B$171),Datos!$G$176,IF(AND(Q44=Datos!$D$167,R44=Datos!$B$172),Datos!$D$178,IF(AND(Q44=Datos!$D$168,R44=Datos!$B$172),Datos!$D$178,IF(AND(Q44=Datos!$D$169,R44=Datos!$B$172),Datos!$F$178,IF(AND(Q44=Datos!$E$167,R44=Datos!$B$172),Datos!$D$178,IF(AND(Q44=Datos!$E$168,R44=Datos!$B$172),Datos!$E$178,IF(AND(Q44=Datos!$E$169,R44=Datos!$B$172),Datos!$F$178,IF(AND(Q44=Datos!$F$167,R44=Datos!$B$172),Datos!$E$178,IF(AND(Q44=Datos!$F$168,R44=Datos!$B$172),Datos!$E$178,IF(AND(Q44=Datos!$F$169,R44=Datos!$B$172),Datos!$G$178,IF(AND(Q44=Datos!$G$167,R44=Datos!$B$172),Datos!$E$178,IF(AND(Q44=Datos!$G$168,R44=Datos!$B$172),Datos!$F$178,IF(AND(Q44=Datos!$G$169,R44=Datos!$B$172),Datos!$G$179,IF(AND(Q44=Datos!$D$167,R44=Datos!$B$173),Datos!$D$180,IF(AND(Q44=Datos!$D$168,R44=Datos!$B$173),Datos!$D$180,IF(AND(Q44=Datos!$D$169,R44=Datos!$B$173),Datos!$F$180,IF(AND(Q44=Datos!$E$167,R44=Datos!$B$173),Datos!$D$180,IF(AND(Q44=Datos!$E$168,R44=Datos!$B$173),Datos!$E$180,IF(AND(Q44=Datos!$E$169,R44=Datos!$B$173),Datos!$F$180,IF(AND(Q44=Datos!$F$167,R44=Datos!$B$173),Datos!$E$180,IF(AND(Q44=Datos!$F$168,R44=Datos!$B$173),Datos!$E$180,IF(AND(Q44=Datos!$F$169,R44=Datos!$B$173),Datos!$G$180,IF(AND(Q44=Datos!$G$167,R44=Datos!$B$173),Datos!$E$180,IF(AND(Q44=Datos!$G$168,R44=Datos!$B$173),Datos!$F$180,IF(AND(Q44=Datos!$G$169,R44=Datos!$B$173),Datos!$G$180,IF(AND(Q44=Datos!$D$167,R44=Datos!$B$174),Datos!$D$182,IF(AND(Q44=Datos!$D$168,R44=Datos!$B$174),Datos!$D$182,IF(AND(Q44=Datos!$D$169,R44=Datos!$B$174),Datos!$F$182,IF(AND(Q44=Datos!$E$167,R44=Datos!$B$174),Datos!$D$182,IF(AND(Q44=Datos!$E$168,R44=Datos!$B$174),Datos!$E$182,IF(AND(Q44=Datos!$E$169,R44=Datos!$B$174),Datos!$F$182,IF(AND(Q44=Datos!$F$167,R44=Datos!$B$174),Datos!$E$182,IF(AND(Q44=Datos!$F$168,R44=Datos!$B$174),Datos!$E$182,IF(AND(Q44=Datos!$F$169,R44=Datos!$B$174),Datos!$G$182,IF(AND(Q44=Datos!$G$167,R44=Datos!$B$174),Datos!$E$183,IF(AND(Q44=Datos!$G$168,R44=Datos!$B$174),Datos!$F$182,IF(AND(Q44=Datos!$G$169,R44=Datos!$B$174),Datos!$G$183,IF(O44=Datos!$B$159,Datos!$G$183,"-"))))))))))))))))))))))))))))))))))))))))))))))))))</f>
        <v>-</v>
      </c>
      <c r="T44" s="41" t="str">
        <f t="shared" si="0"/>
        <v>-</v>
      </c>
      <c r="U44" s="43"/>
      <c r="V44" s="43"/>
      <c r="W44" s="43"/>
      <c r="X44" s="43"/>
      <c r="Y44" s="43"/>
      <c r="Z44" s="43"/>
      <c r="AA44" s="43"/>
      <c r="AB44" s="44"/>
    </row>
    <row r="45" spans="1:28" s="45" customFormat="1" ht="134.25" customHeight="1" thickBot="1" x14ac:dyDescent="0.3">
      <c r="A45" s="149"/>
      <c r="B45" s="367"/>
      <c r="C45" s="368"/>
      <c r="D45" s="147" t="str">
        <f>IF(B45=0,"",VLOOKUP(B45,'Datos SGC'!$B$50:$C$71,2))</f>
        <v/>
      </c>
      <c r="E45" s="47"/>
      <c r="F45" s="42"/>
      <c r="G45" s="67"/>
      <c r="H45" s="67"/>
      <c r="I45" s="67"/>
      <c r="J45" s="67"/>
      <c r="K45" s="43"/>
      <c r="L45" s="43"/>
      <c r="M45" s="43"/>
      <c r="N45" s="43"/>
      <c r="O45" s="67"/>
      <c r="P45" s="67"/>
      <c r="Q45" s="41" t="str">
        <f>IF(AND(O45=Datos!$B$156,P45=Datos!$B$162),Datos!$D$167,IF(AND(O45=Datos!$B$156,P45=Datos!$B$163),Datos!$E$167,IF(AND(O45=Datos!$B$156,P45=Datos!$B$164),Datos!$F$167,IF(AND(O45=Datos!$B$156,P45=Datos!$B$165),Datos!$G$167,IF(AND(O45=Datos!$B$157,P45=Datos!$B$162),Datos!$D$168,IF(AND(O45=Datos!$B$157,P45=Datos!$B$163),Datos!$E$168,IF(AND(O45=Datos!$B$157,P45=Datos!$B$164),Datos!$F$168,IF(AND(O45=Datos!$B$157,P45=Datos!$B$165),Datos!$G$168,IF(AND(O45=Datos!$B$158,P45=Datos!$B$162),Datos!$D$169,IF(AND(O45=Datos!$B$158,P45=Datos!$B$163),Datos!$E$169,IF(AND(O45=Datos!$B$158,P45=Datos!$B$164),Datos!$F$169,IF(AND(O45=Datos!$B$158,P45=Datos!$B$165),Datos!$G$169,IF(AND(O45=Datos!$B$159,P45=Datos!$B$162),"N/A",IF(AND(O45=Datos!$B$159,P45=Datos!$B$163),"N/A",IF(AND(O45=Datos!$B$159,P45=Datos!$B$164),"N/A",IF(AND(O45=Datos!$B$159,P45=Datos!$B$165),"N/A","-"))))))))))))))))</f>
        <v>-</v>
      </c>
      <c r="R45" s="67"/>
      <c r="S45" s="41" t="str">
        <f>(IF(AND(Q45=Datos!$D$167,R45=Datos!$B$171),Datos!$D$176,IF(AND(Q45=Datos!$D$168,R45=Datos!$B$171),Datos!$D$176,IF(AND(Q45=Datos!$D$169,R45=Datos!$B$171),Datos!$F$176,IF(AND(Q45=Datos!$E$167,R45=Datos!$B$171),Datos!$D$176,IF(AND(Q45=Datos!$E$168,R45=Datos!$B$171),Datos!$E$176,IF(AND(Q45=Datos!$E$169,R45=Datos!$B$171),Datos!$F$176,IF(AND(Q45=Datos!$F$167,R45=Datos!$B$171),Datos!$E$176,IF(AND(Q45=Datos!$F$168,R45=Datos!$B$171),Datos!$E$176,IF(AND(Q45=Datos!$F$169,R45=Datos!$B$171),Datos!$G$176,IF(AND(Q45=Datos!$G$167,R45=Datos!$B$171),Datos!$E$176,IF(AND(Q45=Datos!$G$168,R45=Datos!$B$171),Datos!$F$176,IF(AND(Q45=Datos!$G$169,R45=Datos!$B$171),Datos!$G$176,IF(AND(Q45=Datos!$D$167,R45=Datos!$B$172),Datos!$D$178,IF(AND(Q45=Datos!$D$168,R45=Datos!$B$172),Datos!$D$178,IF(AND(Q45=Datos!$D$169,R45=Datos!$B$172),Datos!$F$178,IF(AND(Q45=Datos!$E$167,R45=Datos!$B$172),Datos!$D$178,IF(AND(Q45=Datos!$E$168,R45=Datos!$B$172),Datos!$E$178,IF(AND(Q45=Datos!$E$169,R45=Datos!$B$172),Datos!$F$178,IF(AND(Q45=Datos!$F$167,R45=Datos!$B$172),Datos!$E$178,IF(AND(Q45=Datos!$F$168,R45=Datos!$B$172),Datos!$E$178,IF(AND(Q45=Datos!$F$169,R45=Datos!$B$172),Datos!$G$178,IF(AND(Q45=Datos!$G$167,R45=Datos!$B$172),Datos!$E$178,IF(AND(Q45=Datos!$G$168,R45=Datos!$B$172),Datos!$F$178,IF(AND(Q45=Datos!$G$169,R45=Datos!$B$172),Datos!$G$179,IF(AND(Q45=Datos!$D$167,R45=Datos!$B$173),Datos!$D$180,IF(AND(Q45=Datos!$D$168,R45=Datos!$B$173),Datos!$D$180,IF(AND(Q45=Datos!$D$169,R45=Datos!$B$173),Datos!$F$180,IF(AND(Q45=Datos!$E$167,R45=Datos!$B$173),Datos!$D$180,IF(AND(Q45=Datos!$E$168,R45=Datos!$B$173),Datos!$E$180,IF(AND(Q45=Datos!$E$169,R45=Datos!$B$173),Datos!$F$180,IF(AND(Q45=Datos!$F$167,R45=Datos!$B$173),Datos!$E$180,IF(AND(Q45=Datos!$F$168,R45=Datos!$B$173),Datos!$E$180,IF(AND(Q45=Datos!$F$169,R45=Datos!$B$173),Datos!$G$180,IF(AND(Q45=Datos!$G$167,R45=Datos!$B$173),Datos!$E$180,IF(AND(Q45=Datos!$G$168,R45=Datos!$B$173),Datos!$F$180,IF(AND(Q45=Datos!$G$169,R45=Datos!$B$173),Datos!$G$180,IF(AND(Q45=Datos!$D$167,R45=Datos!$B$174),Datos!$D$182,IF(AND(Q45=Datos!$D$168,R45=Datos!$B$174),Datos!$D$182,IF(AND(Q45=Datos!$D$169,R45=Datos!$B$174),Datos!$F$182,IF(AND(Q45=Datos!$E$167,R45=Datos!$B$174),Datos!$D$182,IF(AND(Q45=Datos!$E$168,R45=Datos!$B$174),Datos!$E$182,IF(AND(Q45=Datos!$E$169,R45=Datos!$B$174),Datos!$F$182,IF(AND(Q45=Datos!$F$167,R45=Datos!$B$174),Datos!$E$182,IF(AND(Q45=Datos!$F$168,R45=Datos!$B$174),Datos!$E$182,IF(AND(Q45=Datos!$F$169,R45=Datos!$B$174),Datos!$G$182,IF(AND(Q45=Datos!$G$167,R45=Datos!$B$174),Datos!$E$183,IF(AND(Q45=Datos!$G$168,R45=Datos!$B$174),Datos!$F$182,IF(AND(Q45=Datos!$G$169,R45=Datos!$B$174),Datos!$G$183,IF(O45=Datos!$B$159,Datos!$G$183,"-"))))))))))))))))))))))))))))))))))))))))))))))))))</f>
        <v>-</v>
      </c>
      <c r="T45" s="41" t="str">
        <f t="shared" si="0"/>
        <v>-</v>
      </c>
      <c r="U45" s="43"/>
      <c r="V45" s="43"/>
      <c r="W45" s="43"/>
      <c r="X45" s="43"/>
      <c r="Y45" s="43"/>
      <c r="Z45" s="43"/>
      <c r="AA45" s="43"/>
      <c r="AB45" s="44"/>
    </row>
    <row r="46" spans="1:28" s="45" customFormat="1" ht="134.25" customHeight="1" thickBot="1" x14ac:dyDescent="0.3">
      <c r="A46" s="149"/>
      <c r="B46" s="367"/>
      <c r="C46" s="368"/>
      <c r="D46" s="147" t="str">
        <f>IF(B46=0,"",VLOOKUP(B46,'Datos SGC'!$B$50:$C$71,2))</f>
        <v/>
      </c>
      <c r="E46" s="47"/>
      <c r="F46" s="42"/>
      <c r="G46" s="67"/>
      <c r="H46" s="67"/>
      <c r="I46" s="67"/>
      <c r="J46" s="67"/>
      <c r="K46" s="43"/>
      <c r="L46" s="43"/>
      <c r="M46" s="43"/>
      <c r="N46" s="43"/>
      <c r="O46" s="67"/>
      <c r="P46" s="67"/>
      <c r="Q46" s="41" t="str">
        <f>IF(AND(O46=Datos!$B$156,P46=Datos!$B$162),Datos!$D$167,IF(AND(O46=Datos!$B$156,P46=Datos!$B$163),Datos!$E$167,IF(AND(O46=Datos!$B$156,P46=Datos!$B$164),Datos!$F$167,IF(AND(O46=Datos!$B$156,P46=Datos!$B$165),Datos!$G$167,IF(AND(O46=Datos!$B$157,P46=Datos!$B$162),Datos!$D$168,IF(AND(O46=Datos!$B$157,P46=Datos!$B$163),Datos!$E$168,IF(AND(O46=Datos!$B$157,P46=Datos!$B$164),Datos!$F$168,IF(AND(O46=Datos!$B$157,P46=Datos!$B$165),Datos!$G$168,IF(AND(O46=Datos!$B$158,P46=Datos!$B$162),Datos!$D$169,IF(AND(O46=Datos!$B$158,P46=Datos!$B$163),Datos!$E$169,IF(AND(O46=Datos!$B$158,P46=Datos!$B$164),Datos!$F$169,IF(AND(O46=Datos!$B$158,P46=Datos!$B$165),Datos!$G$169,IF(AND(O46=Datos!$B$159,P46=Datos!$B$162),"N/A",IF(AND(O46=Datos!$B$159,P46=Datos!$B$163),"N/A",IF(AND(O46=Datos!$B$159,P46=Datos!$B$164),"N/A",IF(AND(O46=Datos!$B$159,P46=Datos!$B$165),"N/A","-"))))))))))))))))</f>
        <v>-</v>
      </c>
      <c r="R46" s="67"/>
      <c r="S46" s="41" t="str">
        <f>(IF(AND(Q46=Datos!$D$167,R46=Datos!$B$171),Datos!$D$176,IF(AND(Q46=Datos!$D$168,R46=Datos!$B$171),Datos!$D$176,IF(AND(Q46=Datos!$D$169,R46=Datos!$B$171),Datos!$F$176,IF(AND(Q46=Datos!$E$167,R46=Datos!$B$171),Datos!$D$176,IF(AND(Q46=Datos!$E$168,R46=Datos!$B$171),Datos!$E$176,IF(AND(Q46=Datos!$E$169,R46=Datos!$B$171),Datos!$F$176,IF(AND(Q46=Datos!$F$167,R46=Datos!$B$171),Datos!$E$176,IF(AND(Q46=Datos!$F$168,R46=Datos!$B$171),Datos!$E$176,IF(AND(Q46=Datos!$F$169,R46=Datos!$B$171),Datos!$G$176,IF(AND(Q46=Datos!$G$167,R46=Datos!$B$171),Datos!$E$176,IF(AND(Q46=Datos!$G$168,R46=Datos!$B$171),Datos!$F$176,IF(AND(Q46=Datos!$G$169,R46=Datos!$B$171),Datos!$G$176,IF(AND(Q46=Datos!$D$167,R46=Datos!$B$172),Datos!$D$178,IF(AND(Q46=Datos!$D$168,R46=Datos!$B$172),Datos!$D$178,IF(AND(Q46=Datos!$D$169,R46=Datos!$B$172),Datos!$F$178,IF(AND(Q46=Datos!$E$167,R46=Datos!$B$172),Datos!$D$178,IF(AND(Q46=Datos!$E$168,R46=Datos!$B$172),Datos!$E$178,IF(AND(Q46=Datos!$E$169,R46=Datos!$B$172),Datos!$F$178,IF(AND(Q46=Datos!$F$167,R46=Datos!$B$172),Datos!$E$178,IF(AND(Q46=Datos!$F$168,R46=Datos!$B$172),Datos!$E$178,IF(AND(Q46=Datos!$F$169,R46=Datos!$B$172),Datos!$G$178,IF(AND(Q46=Datos!$G$167,R46=Datos!$B$172),Datos!$E$178,IF(AND(Q46=Datos!$G$168,R46=Datos!$B$172),Datos!$F$178,IF(AND(Q46=Datos!$G$169,R46=Datos!$B$172),Datos!$G$179,IF(AND(Q46=Datos!$D$167,R46=Datos!$B$173),Datos!$D$180,IF(AND(Q46=Datos!$D$168,R46=Datos!$B$173),Datos!$D$180,IF(AND(Q46=Datos!$D$169,R46=Datos!$B$173),Datos!$F$180,IF(AND(Q46=Datos!$E$167,R46=Datos!$B$173),Datos!$D$180,IF(AND(Q46=Datos!$E$168,R46=Datos!$B$173),Datos!$E$180,IF(AND(Q46=Datos!$E$169,R46=Datos!$B$173),Datos!$F$180,IF(AND(Q46=Datos!$F$167,R46=Datos!$B$173),Datos!$E$180,IF(AND(Q46=Datos!$F$168,R46=Datos!$B$173),Datos!$E$180,IF(AND(Q46=Datos!$F$169,R46=Datos!$B$173),Datos!$G$180,IF(AND(Q46=Datos!$G$167,R46=Datos!$B$173),Datos!$E$180,IF(AND(Q46=Datos!$G$168,R46=Datos!$B$173),Datos!$F$180,IF(AND(Q46=Datos!$G$169,R46=Datos!$B$173),Datos!$G$180,IF(AND(Q46=Datos!$D$167,R46=Datos!$B$174),Datos!$D$182,IF(AND(Q46=Datos!$D$168,R46=Datos!$B$174),Datos!$D$182,IF(AND(Q46=Datos!$D$169,R46=Datos!$B$174),Datos!$F$182,IF(AND(Q46=Datos!$E$167,R46=Datos!$B$174),Datos!$D$182,IF(AND(Q46=Datos!$E$168,R46=Datos!$B$174),Datos!$E$182,IF(AND(Q46=Datos!$E$169,R46=Datos!$B$174),Datos!$F$182,IF(AND(Q46=Datos!$F$167,R46=Datos!$B$174),Datos!$E$182,IF(AND(Q46=Datos!$F$168,R46=Datos!$B$174),Datos!$E$182,IF(AND(Q46=Datos!$F$169,R46=Datos!$B$174),Datos!$G$182,IF(AND(Q46=Datos!$G$167,R46=Datos!$B$174),Datos!$E$183,IF(AND(Q46=Datos!$G$168,R46=Datos!$B$174),Datos!$F$182,IF(AND(Q46=Datos!$G$169,R46=Datos!$B$174),Datos!$G$183,IF(O46=Datos!$B$159,Datos!$G$183,"-"))))))))))))))))))))))))))))))))))))))))))))))))))</f>
        <v>-</v>
      </c>
      <c r="T46" s="41" t="str">
        <f t="shared" si="0"/>
        <v>-</v>
      </c>
      <c r="U46" s="43"/>
      <c r="V46" s="43"/>
      <c r="W46" s="43"/>
      <c r="X46" s="43"/>
      <c r="Y46" s="43"/>
      <c r="Z46" s="43"/>
      <c r="AA46" s="43"/>
      <c r="AB46" s="44"/>
    </row>
    <row r="47" spans="1:28" s="45" customFormat="1" ht="134.25" customHeight="1" thickBot="1" x14ac:dyDescent="0.3">
      <c r="A47" s="149"/>
      <c r="B47" s="367"/>
      <c r="C47" s="368"/>
      <c r="D47" s="147" t="str">
        <f>IF(B47=0,"",VLOOKUP(B47,'Datos SGC'!$B$50:$C$71,2))</f>
        <v/>
      </c>
      <c r="E47" s="47"/>
      <c r="F47" s="42"/>
      <c r="G47" s="67"/>
      <c r="H47" s="67"/>
      <c r="I47" s="67"/>
      <c r="J47" s="67"/>
      <c r="K47" s="43"/>
      <c r="L47" s="43"/>
      <c r="M47" s="43"/>
      <c r="N47" s="43"/>
      <c r="O47" s="67"/>
      <c r="P47" s="67"/>
      <c r="Q47" s="41" t="str">
        <f>IF(AND(O47=Datos!$B$156,P47=Datos!$B$162),Datos!$D$167,IF(AND(O47=Datos!$B$156,P47=Datos!$B$163),Datos!$E$167,IF(AND(O47=Datos!$B$156,P47=Datos!$B$164),Datos!$F$167,IF(AND(O47=Datos!$B$156,P47=Datos!$B$165),Datos!$G$167,IF(AND(O47=Datos!$B$157,P47=Datos!$B$162),Datos!$D$168,IF(AND(O47=Datos!$B$157,P47=Datos!$B$163),Datos!$E$168,IF(AND(O47=Datos!$B$157,P47=Datos!$B$164),Datos!$F$168,IF(AND(O47=Datos!$B$157,P47=Datos!$B$165),Datos!$G$168,IF(AND(O47=Datos!$B$158,P47=Datos!$B$162),Datos!$D$169,IF(AND(O47=Datos!$B$158,P47=Datos!$B$163),Datos!$E$169,IF(AND(O47=Datos!$B$158,P47=Datos!$B$164),Datos!$F$169,IF(AND(O47=Datos!$B$158,P47=Datos!$B$165),Datos!$G$169,IF(AND(O47=Datos!$B$159,P47=Datos!$B$162),"N/A",IF(AND(O47=Datos!$B$159,P47=Datos!$B$163),"N/A",IF(AND(O47=Datos!$B$159,P47=Datos!$B$164),"N/A",IF(AND(O47=Datos!$B$159,P47=Datos!$B$165),"N/A","-"))))))))))))))))</f>
        <v>-</v>
      </c>
      <c r="R47" s="67"/>
      <c r="S47" s="41" t="str">
        <f>(IF(AND(Q47=Datos!$D$167,R47=Datos!$B$171),Datos!$D$176,IF(AND(Q47=Datos!$D$168,R47=Datos!$B$171),Datos!$D$176,IF(AND(Q47=Datos!$D$169,R47=Datos!$B$171),Datos!$F$176,IF(AND(Q47=Datos!$E$167,R47=Datos!$B$171),Datos!$D$176,IF(AND(Q47=Datos!$E$168,R47=Datos!$B$171),Datos!$E$176,IF(AND(Q47=Datos!$E$169,R47=Datos!$B$171),Datos!$F$176,IF(AND(Q47=Datos!$F$167,R47=Datos!$B$171),Datos!$E$176,IF(AND(Q47=Datos!$F$168,R47=Datos!$B$171),Datos!$E$176,IF(AND(Q47=Datos!$F$169,R47=Datos!$B$171),Datos!$G$176,IF(AND(Q47=Datos!$G$167,R47=Datos!$B$171),Datos!$E$176,IF(AND(Q47=Datos!$G$168,R47=Datos!$B$171),Datos!$F$176,IF(AND(Q47=Datos!$G$169,R47=Datos!$B$171),Datos!$G$176,IF(AND(Q47=Datos!$D$167,R47=Datos!$B$172),Datos!$D$178,IF(AND(Q47=Datos!$D$168,R47=Datos!$B$172),Datos!$D$178,IF(AND(Q47=Datos!$D$169,R47=Datos!$B$172),Datos!$F$178,IF(AND(Q47=Datos!$E$167,R47=Datos!$B$172),Datos!$D$178,IF(AND(Q47=Datos!$E$168,R47=Datos!$B$172),Datos!$E$178,IF(AND(Q47=Datos!$E$169,R47=Datos!$B$172),Datos!$F$178,IF(AND(Q47=Datos!$F$167,R47=Datos!$B$172),Datos!$E$178,IF(AND(Q47=Datos!$F$168,R47=Datos!$B$172),Datos!$E$178,IF(AND(Q47=Datos!$F$169,R47=Datos!$B$172),Datos!$G$178,IF(AND(Q47=Datos!$G$167,R47=Datos!$B$172),Datos!$E$178,IF(AND(Q47=Datos!$G$168,R47=Datos!$B$172),Datos!$F$178,IF(AND(Q47=Datos!$G$169,R47=Datos!$B$172),Datos!$G$179,IF(AND(Q47=Datos!$D$167,R47=Datos!$B$173),Datos!$D$180,IF(AND(Q47=Datos!$D$168,R47=Datos!$B$173),Datos!$D$180,IF(AND(Q47=Datos!$D$169,R47=Datos!$B$173),Datos!$F$180,IF(AND(Q47=Datos!$E$167,R47=Datos!$B$173),Datos!$D$180,IF(AND(Q47=Datos!$E$168,R47=Datos!$B$173),Datos!$E$180,IF(AND(Q47=Datos!$E$169,R47=Datos!$B$173),Datos!$F$180,IF(AND(Q47=Datos!$F$167,R47=Datos!$B$173),Datos!$E$180,IF(AND(Q47=Datos!$F$168,R47=Datos!$B$173),Datos!$E$180,IF(AND(Q47=Datos!$F$169,R47=Datos!$B$173),Datos!$G$180,IF(AND(Q47=Datos!$G$167,R47=Datos!$B$173),Datos!$E$180,IF(AND(Q47=Datos!$G$168,R47=Datos!$B$173),Datos!$F$180,IF(AND(Q47=Datos!$G$169,R47=Datos!$B$173),Datos!$G$180,IF(AND(Q47=Datos!$D$167,R47=Datos!$B$174),Datos!$D$182,IF(AND(Q47=Datos!$D$168,R47=Datos!$B$174),Datos!$D$182,IF(AND(Q47=Datos!$D$169,R47=Datos!$B$174),Datos!$F$182,IF(AND(Q47=Datos!$E$167,R47=Datos!$B$174),Datos!$D$182,IF(AND(Q47=Datos!$E$168,R47=Datos!$B$174),Datos!$E$182,IF(AND(Q47=Datos!$E$169,R47=Datos!$B$174),Datos!$F$182,IF(AND(Q47=Datos!$F$167,R47=Datos!$B$174),Datos!$E$182,IF(AND(Q47=Datos!$F$168,R47=Datos!$B$174),Datos!$E$182,IF(AND(Q47=Datos!$F$169,R47=Datos!$B$174),Datos!$G$182,IF(AND(Q47=Datos!$G$167,R47=Datos!$B$174),Datos!$E$183,IF(AND(Q47=Datos!$G$168,R47=Datos!$B$174),Datos!$F$182,IF(AND(Q47=Datos!$G$169,R47=Datos!$B$174),Datos!$G$183,IF(O47=Datos!$B$159,Datos!$G$183,"-"))))))))))))))))))))))))))))))))))))))))))))))))))</f>
        <v>-</v>
      </c>
      <c r="T47" s="41" t="str">
        <f t="shared" si="0"/>
        <v>-</v>
      </c>
      <c r="U47" s="43"/>
      <c r="V47" s="43"/>
      <c r="W47" s="43"/>
      <c r="X47" s="43"/>
      <c r="Y47" s="43"/>
      <c r="Z47" s="43"/>
      <c r="AA47" s="43"/>
      <c r="AB47" s="44"/>
    </row>
    <row r="48" spans="1:28" s="45" customFormat="1" ht="134.25" customHeight="1" thickBot="1" x14ac:dyDescent="0.3">
      <c r="A48" s="149"/>
      <c r="B48" s="367"/>
      <c r="C48" s="368"/>
      <c r="D48" s="147" t="str">
        <f>IF(B48=0,"",VLOOKUP(B48,'Datos SGC'!$B$50:$C$71,2))</f>
        <v/>
      </c>
      <c r="E48" s="47"/>
      <c r="F48" s="42"/>
      <c r="G48" s="67"/>
      <c r="H48" s="67"/>
      <c r="I48" s="67"/>
      <c r="J48" s="67"/>
      <c r="K48" s="43"/>
      <c r="L48" s="43"/>
      <c r="M48" s="43"/>
      <c r="N48" s="43"/>
      <c r="O48" s="67"/>
      <c r="P48" s="67"/>
      <c r="Q48" s="41" t="str">
        <f>IF(AND(O48=Datos!$B$156,P48=Datos!$B$162),Datos!$D$167,IF(AND(O48=Datos!$B$156,P48=Datos!$B$163),Datos!$E$167,IF(AND(O48=Datos!$B$156,P48=Datos!$B$164),Datos!$F$167,IF(AND(O48=Datos!$B$156,P48=Datos!$B$165),Datos!$G$167,IF(AND(O48=Datos!$B$157,P48=Datos!$B$162),Datos!$D$168,IF(AND(O48=Datos!$B$157,P48=Datos!$B$163),Datos!$E$168,IF(AND(O48=Datos!$B$157,P48=Datos!$B$164),Datos!$F$168,IF(AND(O48=Datos!$B$157,P48=Datos!$B$165),Datos!$G$168,IF(AND(O48=Datos!$B$158,P48=Datos!$B$162),Datos!$D$169,IF(AND(O48=Datos!$B$158,P48=Datos!$B$163),Datos!$E$169,IF(AND(O48=Datos!$B$158,P48=Datos!$B$164),Datos!$F$169,IF(AND(O48=Datos!$B$158,P48=Datos!$B$165),Datos!$G$169,IF(AND(O48=Datos!$B$159,P48=Datos!$B$162),"N/A",IF(AND(O48=Datos!$B$159,P48=Datos!$B$163),"N/A",IF(AND(O48=Datos!$B$159,P48=Datos!$B$164),"N/A",IF(AND(O48=Datos!$B$159,P48=Datos!$B$165),"N/A","-"))))))))))))))))</f>
        <v>-</v>
      </c>
      <c r="R48" s="67"/>
      <c r="S48" s="41" t="str">
        <f>(IF(AND(Q48=Datos!$D$167,R48=Datos!$B$171),Datos!$D$176,IF(AND(Q48=Datos!$D$168,R48=Datos!$B$171),Datos!$D$176,IF(AND(Q48=Datos!$D$169,R48=Datos!$B$171),Datos!$F$176,IF(AND(Q48=Datos!$E$167,R48=Datos!$B$171),Datos!$D$176,IF(AND(Q48=Datos!$E$168,R48=Datos!$B$171),Datos!$E$176,IF(AND(Q48=Datos!$E$169,R48=Datos!$B$171),Datos!$F$176,IF(AND(Q48=Datos!$F$167,R48=Datos!$B$171),Datos!$E$176,IF(AND(Q48=Datos!$F$168,R48=Datos!$B$171),Datos!$E$176,IF(AND(Q48=Datos!$F$169,R48=Datos!$B$171),Datos!$G$176,IF(AND(Q48=Datos!$G$167,R48=Datos!$B$171),Datos!$E$176,IF(AND(Q48=Datos!$G$168,R48=Datos!$B$171),Datos!$F$176,IF(AND(Q48=Datos!$G$169,R48=Datos!$B$171),Datos!$G$176,IF(AND(Q48=Datos!$D$167,R48=Datos!$B$172),Datos!$D$178,IF(AND(Q48=Datos!$D$168,R48=Datos!$B$172),Datos!$D$178,IF(AND(Q48=Datos!$D$169,R48=Datos!$B$172),Datos!$F$178,IF(AND(Q48=Datos!$E$167,R48=Datos!$B$172),Datos!$D$178,IF(AND(Q48=Datos!$E$168,R48=Datos!$B$172),Datos!$E$178,IF(AND(Q48=Datos!$E$169,R48=Datos!$B$172),Datos!$F$178,IF(AND(Q48=Datos!$F$167,R48=Datos!$B$172),Datos!$E$178,IF(AND(Q48=Datos!$F$168,R48=Datos!$B$172),Datos!$E$178,IF(AND(Q48=Datos!$F$169,R48=Datos!$B$172),Datos!$G$178,IF(AND(Q48=Datos!$G$167,R48=Datos!$B$172),Datos!$E$178,IF(AND(Q48=Datos!$G$168,R48=Datos!$B$172),Datos!$F$178,IF(AND(Q48=Datos!$G$169,R48=Datos!$B$172),Datos!$G$179,IF(AND(Q48=Datos!$D$167,R48=Datos!$B$173),Datos!$D$180,IF(AND(Q48=Datos!$D$168,R48=Datos!$B$173),Datos!$D$180,IF(AND(Q48=Datos!$D$169,R48=Datos!$B$173),Datos!$F$180,IF(AND(Q48=Datos!$E$167,R48=Datos!$B$173),Datos!$D$180,IF(AND(Q48=Datos!$E$168,R48=Datos!$B$173),Datos!$E$180,IF(AND(Q48=Datos!$E$169,R48=Datos!$B$173),Datos!$F$180,IF(AND(Q48=Datos!$F$167,R48=Datos!$B$173),Datos!$E$180,IF(AND(Q48=Datos!$F$168,R48=Datos!$B$173),Datos!$E$180,IF(AND(Q48=Datos!$F$169,R48=Datos!$B$173),Datos!$G$180,IF(AND(Q48=Datos!$G$167,R48=Datos!$B$173),Datos!$E$180,IF(AND(Q48=Datos!$G$168,R48=Datos!$B$173),Datos!$F$180,IF(AND(Q48=Datos!$G$169,R48=Datos!$B$173),Datos!$G$180,IF(AND(Q48=Datos!$D$167,R48=Datos!$B$174),Datos!$D$182,IF(AND(Q48=Datos!$D$168,R48=Datos!$B$174),Datos!$D$182,IF(AND(Q48=Datos!$D$169,R48=Datos!$B$174),Datos!$F$182,IF(AND(Q48=Datos!$E$167,R48=Datos!$B$174),Datos!$D$182,IF(AND(Q48=Datos!$E$168,R48=Datos!$B$174),Datos!$E$182,IF(AND(Q48=Datos!$E$169,R48=Datos!$B$174),Datos!$F$182,IF(AND(Q48=Datos!$F$167,R48=Datos!$B$174),Datos!$E$182,IF(AND(Q48=Datos!$F$168,R48=Datos!$B$174),Datos!$E$182,IF(AND(Q48=Datos!$F$169,R48=Datos!$B$174),Datos!$G$182,IF(AND(Q48=Datos!$G$167,R48=Datos!$B$174),Datos!$E$183,IF(AND(Q48=Datos!$G$168,R48=Datos!$B$174),Datos!$F$182,IF(AND(Q48=Datos!$G$169,R48=Datos!$B$174),Datos!$G$183,IF(O48=Datos!$B$159,Datos!$G$183,"-"))))))))))))))))))))))))))))))))))))))))))))))))))</f>
        <v>-</v>
      </c>
      <c r="T48" s="41" t="str">
        <f t="shared" si="0"/>
        <v>-</v>
      </c>
      <c r="U48" s="43"/>
      <c r="V48" s="43"/>
      <c r="W48" s="43"/>
      <c r="X48" s="43"/>
      <c r="Y48" s="43"/>
      <c r="Z48" s="43"/>
      <c r="AA48" s="43"/>
      <c r="AB48" s="44"/>
    </row>
    <row r="49" spans="1:28" s="45" customFormat="1" ht="134.25" customHeight="1" thickBot="1" x14ac:dyDescent="0.3">
      <c r="A49" s="149"/>
      <c r="B49" s="367"/>
      <c r="C49" s="368"/>
      <c r="D49" s="147" t="str">
        <f>IF(B49=0,"",VLOOKUP(B49,'Datos SGC'!$B$50:$C$71,2))</f>
        <v/>
      </c>
      <c r="E49" s="47"/>
      <c r="F49" s="42"/>
      <c r="G49" s="67"/>
      <c r="H49" s="67"/>
      <c r="I49" s="67"/>
      <c r="J49" s="67"/>
      <c r="K49" s="43"/>
      <c r="L49" s="43"/>
      <c r="M49" s="43"/>
      <c r="N49" s="43"/>
      <c r="O49" s="67"/>
      <c r="P49" s="67"/>
      <c r="Q49" s="41" t="str">
        <f>IF(AND(O49=Datos!$B$156,P49=Datos!$B$162),Datos!$D$167,IF(AND(O49=Datos!$B$156,P49=Datos!$B$163),Datos!$E$167,IF(AND(O49=Datos!$B$156,P49=Datos!$B$164),Datos!$F$167,IF(AND(O49=Datos!$B$156,P49=Datos!$B$165),Datos!$G$167,IF(AND(O49=Datos!$B$157,P49=Datos!$B$162),Datos!$D$168,IF(AND(O49=Datos!$B$157,P49=Datos!$B$163),Datos!$E$168,IF(AND(O49=Datos!$B$157,P49=Datos!$B$164),Datos!$F$168,IF(AND(O49=Datos!$B$157,P49=Datos!$B$165),Datos!$G$168,IF(AND(O49=Datos!$B$158,P49=Datos!$B$162),Datos!$D$169,IF(AND(O49=Datos!$B$158,P49=Datos!$B$163),Datos!$E$169,IF(AND(O49=Datos!$B$158,P49=Datos!$B$164),Datos!$F$169,IF(AND(O49=Datos!$B$158,P49=Datos!$B$165),Datos!$G$169,IF(AND(O49=Datos!$B$159,P49=Datos!$B$162),"N/A",IF(AND(O49=Datos!$B$159,P49=Datos!$B$163),"N/A",IF(AND(O49=Datos!$B$159,P49=Datos!$B$164),"N/A",IF(AND(O49=Datos!$B$159,P49=Datos!$B$165),"N/A","-"))))))))))))))))</f>
        <v>-</v>
      </c>
      <c r="R49" s="67"/>
      <c r="S49" s="41" t="str">
        <f>(IF(AND(Q49=Datos!$D$167,R49=Datos!$B$171),Datos!$D$176,IF(AND(Q49=Datos!$D$168,R49=Datos!$B$171),Datos!$D$176,IF(AND(Q49=Datos!$D$169,R49=Datos!$B$171),Datos!$F$176,IF(AND(Q49=Datos!$E$167,R49=Datos!$B$171),Datos!$D$176,IF(AND(Q49=Datos!$E$168,R49=Datos!$B$171),Datos!$E$176,IF(AND(Q49=Datos!$E$169,R49=Datos!$B$171),Datos!$F$176,IF(AND(Q49=Datos!$F$167,R49=Datos!$B$171),Datos!$E$176,IF(AND(Q49=Datos!$F$168,R49=Datos!$B$171),Datos!$E$176,IF(AND(Q49=Datos!$F$169,R49=Datos!$B$171),Datos!$G$176,IF(AND(Q49=Datos!$G$167,R49=Datos!$B$171),Datos!$E$176,IF(AND(Q49=Datos!$G$168,R49=Datos!$B$171),Datos!$F$176,IF(AND(Q49=Datos!$G$169,R49=Datos!$B$171),Datos!$G$176,IF(AND(Q49=Datos!$D$167,R49=Datos!$B$172),Datos!$D$178,IF(AND(Q49=Datos!$D$168,R49=Datos!$B$172),Datos!$D$178,IF(AND(Q49=Datos!$D$169,R49=Datos!$B$172),Datos!$F$178,IF(AND(Q49=Datos!$E$167,R49=Datos!$B$172),Datos!$D$178,IF(AND(Q49=Datos!$E$168,R49=Datos!$B$172),Datos!$E$178,IF(AND(Q49=Datos!$E$169,R49=Datos!$B$172),Datos!$F$178,IF(AND(Q49=Datos!$F$167,R49=Datos!$B$172),Datos!$E$178,IF(AND(Q49=Datos!$F$168,R49=Datos!$B$172),Datos!$E$178,IF(AND(Q49=Datos!$F$169,R49=Datos!$B$172),Datos!$G$178,IF(AND(Q49=Datos!$G$167,R49=Datos!$B$172),Datos!$E$178,IF(AND(Q49=Datos!$G$168,R49=Datos!$B$172),Datos!$F$178,IF(AND(Q49=Datos!$G$169,R49=Datos!$B$172),Datos!$G$179,IF(AND(Q49=Datos!$D$167,R49=Datos!$B$173),Datos!$D$180,IF(AND(Q49=Datos!$D$168,R49=Datos!$B$173),Datos!$D$180,IF(AND(Q49=Datos!$D$169,R49=Datos!$B$173),Datos!$F$180,IF(AND(Q49=Datos!$E$167,R49=Datos!$B$173),Datos!$D$180,IF(AND(Q49=Datos!$E$168,R49=Datos!$B$173),Datos!$E$180,IF(AND(Q49=Datos!$E$169,R49=Datos!$B$173),Datos!$F$180,IF(AND(Q49=Datos!$F$167,R49=Datos!$B$173),Datos!$E$180,IF(AND(Q49=Datos!$F$168,R49=Datos!$B$173),Datos!$E$180,IF(AND(Q49=Datos!$F$169,R49=Datos!$B$173),Datos!$G$180,IF(AND(Q49=Datos!$G$167,R49=Datos!$B$173),Datos!$E$180,IF(AND(Q49=Datos!$G$168,R49=Datos!$B$173),Datos!$F$180,IF(AND(Q49=Datos!$G$169,R49=Datos!$B$173),Datos!$G$180,IF(AND(Q49=Datos!$D$167,R49=Datos!$B$174),Datos!$D$182,IF(AND(Q49=Datos!$D$168,R49=Datos!$B$174),Datos!$D$182,IF(AND(Q49=Datos!$D$169,R49=Datos!$B$174),Datos!$F$182,IF(AND(Q49=Datos!$E$167,R49=Datos!$B$174),Datos!$D$182,IF(AND(Q49=Datos!$E$168,R49=Datos!$B$174),Datos!$E$182,IF(AND(Q49=Datos!$E$169,R49=Datos!$B$174),Datos!$F$182,IF(AND(Q49=Datos!$F$167,R49=Datos!$B$174),Datos!$E$182,IF(AND(Q49=Datos!$F$168,R49=Datos!$B$174),Datos!$E$182,IF(AND(Q49=Datos!$F$169,R49=Datos!$B$174),Datos!$G$182,IF(AND(Q49=Datos!$G$167,R49=Datos!$B$174),Datos!$E$183,IF(AND(Q49=Datos!$G$168,R49=Datos!$B$174),Datos!$F$182,IF(AND(Q49=Datos!$G$169,R49=Datos!$B$174),Datos!$G$183,IF(O49=Datos!$B$159,Datos!$G$183,"-"))))))))))))))))))))))))))))))))))))))))))))))))))</f>
        <v>-</v>
      </c>
      <c r="T49" s="41" t="str">
        <f t="shared" si="0"/>
        <v>-</v>
      </c>
      <c r="U49" s="43"/>
      <c r="V49" s="43"/>
      <c r="W49" s="43"/>
      <c r="X49" s="43"/>
      <c r="Y49" s="43"/>
      <c r="Z49" s="43"/>
      <c r="AA49" s="43"/>
      <c r="AB49" s="44"/>
    </row>
    <row r="50" spans="1:28" s="45" customFormat="1" ht="134.25" customHeight="1" thickBot="1" x14ac:dyDescent="0.3">
      <c r="A50" s="149"/>
      <c r="B50" s="367"/>
      <c r="C50" s="368"/>
      <c r="D50" s="147" t="str">
        <f>IF(B50=0,"",VLOOKUP(B50,'Datos SGC'!$B$50:$C$71,2))</f>
        <v/>
      </c>
      <c r="E50" s="47"/>
      <c r="F50" s="42"/>
      <c r="G50" s="67"/>
      <c r="H50" s="67"/>
      <c r="I50" s="67"/>
      <c r="J50" s="67"/>
      <c r="K50" s="43"/>
      <c r="L50" s="43"/>
      <c r="M50" s="43"/>
      <c r="N50" s="43"/>
      <c r="O50" s="67"/>
      <c r="P50" s="67"/>
      <c r="Q50" s="41" t="str">
        <f>IF(AND(O50=Datos!$B$156,P50=Datos!$B$162),Datos!$D$167,IF(AND(O50=Datos!$B$156,P50=Datos!$B$163),Datos!$E$167,IF(AND(O50=Datos!$B$156,P50=Datos!$B$164),Datos!$F$167,IF(AND(O50=Datos!$B$156,P50=Datos!$B$165),Datos!$G$167,IF(AND(O50=Datos!$B$157,P50=Datos!$B$162),Datos!$D$168,IF(AND(O50=Datos!$B$157,P50=Datos!$B$163),Datos!$E$168,IF(AND(O50=Datos!$B$157,P50=Datos!$B$164),Datos!$F$168,IF(AND(O50=Datos!$B$157,P50=Datos!$B$165),Datos!$G$168,IF(AND(O50=Datos!$B$158,P50=Datos!$B$162),Datos!$D$169,IF(AND(O50=Datos!$B$158,P50=Datos!$B$163),Datos!$E$169,IF(AND(O50=Datos!$B$158,P50=Datos!$B$164),Datos!$F$169,IF(AND(O50=Datos!$B$158,P50=Datos!$B$165),Datos!$G$169,IF(AND(O50=Datos!$B$159,P50=Datos!$B$162),"N/A",IF(AND(O50=Datos!$B$159,P50=Datos!$B$163),"N/A",IF(AND(O50=Datos!$B$159,P50=Datos!$B$164),"N/A",IF(AND(O50=Datos!$B$159,P50=Datos!$B$165),"N/A","-"))))))))))))))))</f>
        <v>-</v>
      </c>
      <c r="R50" s="67"/>
      <c r="S50" s="41" t="str">
        <f>(IF(AND(Q50=Datos!$D$167,R50=Datos!$B$171),Datos!$D$176,IF(AND(Q50=Datos!$D$168,R50=Datos!$B$171),Datos!$D$176,IF(AND(Q50=Datos!$D$169,R50=Datos!$B$171),Datos!$F$176,IF(AND(Q50=Datos!$E$167,R50=Datos!$B$171),Datos!$D$176,IF(AND(Q50=Datos!$E$168,R50=Datos!$B$171),Datos!$E$176,IF(AND(Q50=Datos!$E$169,R50=Datos!$B$171),Datos!$F$176,IF(AND(Q50=Datos!$F$167,R50=Datos!$B$171),Datos!$E$176,IF(AND(Q50=Datos!$F$168,R50=Datos!$B$171),Datos!$E$176,IF(AND(Q50=Datos!$F$169,R50=Datos!$B$171),Datos!$G$176,IF(AND(Q50=Datos!$G$167,R50=Datos!$B$171),Datos!$E$176,IF(AND(Q50=Datos!$G$168,R50=Datos!$B$171),Datos!$F$176,IF(AND(Q50=Datos!$G$169,R50=Datos!$B$171),Datos!$G$176,IF(AND(Q50=Datos!$D$167,R50=Datos!$B$172),Datos!$D$178,IF(AND(Q50=Datos!$D$168,R50=Datos!$B$172),Datos!$D$178,IF(AND(Q50=Datos!$D$169,R50=Datos!$B$172),Datos!$F$178,IF(AND(Q50=Datos!$E$167,R50=Datos!$B$172),Datos!$D$178,IF(AND(Q50=Datos!$E$168,R50=Datos!$B$172),Datos!$E$178,IF(AND(Q50=Datos!$E$169,R50=Datos!$B$172),Datos!$F$178,IF(AND(Q50=Datos!$F$167,R50=Datos!$B$172),Datos!$E$178,IF(AND(Q50=Datos!$F$168,R50=Datos!$B$172),Datos!$E$178,IF(AND(Q50=Datos!$F$169,R50=Datos!$B$172),Datos!$G$178,IF(AND(Q50=Datos!$G$167,R50=Datos!$B$172),Datos!$E$178,IF(AND(Q50=Datos!$G$168,R50=Datos!$B$172),Datos!$F$178,IF(AND(Q50=Datos!$G$169,R50=Datos!$B$172),Datos!$G$179,IF(AND(Q50=Datos!$D$167,R50=Datos!$B$173),Datos!$D$180,IF(AND(Q50=Datos!$D$168,R50=Datos!$B$173),Datos!$D$180,IF(AND(Q50=Datos!$D$169,R50=Datos!$B$173),Datos!$F$180,IF(AND(Q50=Datos!$E$167,R50=Datos!$B$173),Datos!$D$180,IF(AND(Q50=Datos!$E$168,R50=Datos!$B$173),Datos!$E$180,IF(AND(Q50=Datos!$E$169,R50=Datos!$B$173),Datos!$F$180,IF(AND(Q50=Datos!$F$167,R50=Datos!$B$173),Datos!$E$180,IF(AND(Q50=Datos!$F$168,R50=Datos!$B$173),Datos!$E$180,IF(AND(Q50=Datos!$F$169,R50=Datos!$B$173),Datos!$G$180,IF(AND(Q50=Datos!$G$167,R50=Datos!$B$173),Datos!$E$180,IF(AND(Q50=Datos!$G$168,R50=Datos!$B$173),Datos!$F$180,IF(AND(Q50=Datos!$G$169,R50=Datos!$B$173),Datos!$G$180,IF(AND(Q50=Datos!$D$167,R50=Datos!$B$174),Datos!$D$182,IF(AND(Q50=Datos!$D$168,R50=Datos!$B$174),Datos!$D$182,IF(AND(Q50=Datos!$D$169,R50=Datos!$B$174),Datos!$F$182,IF(AND(Q50=Datos!$E$167,R50=Datos!$B$174),Datos!$D$182,IF(AND(Q50=Datos!$E$168,R50=Datos!$B$174),Datos!$E$182,IF(AND(Q50=Datos!$E$169,R50=Datos!$B$174),Datos!$F$182,IF(AND(Q50=Datos!$F$167,R50=Datos!$B$174),Datos!$E$182,IF(AND(Q50=Datos!$F$168,R50=Datos!$B$174),Datos!$E$182,IF(AND(Q50=Datos!$F$169,R50=Datos!$B$174),Datos!$G$182,IF(AND(Q50=Datos!$G$167,R50=Datos!$B$174),Datos!$E$183,IF(AND(Q50=Datos!$G$168,R50=Datos!$B$174),Datos!$F$182,IF(AND(Q50=Datos!$G$169,R50=Datos!$B$174),Datos!$G$183,IF(O50=Datos!$B$159,Datos!$G$183,"-"))))))))))))))))))))))))))))))))))))))))))))))))))</f>
        <v>-</v>
      </c>
      <c r="T50" s="41" t="str">
        <f t="shared" si="0"/>
        <v>-</v>
      </c>
      <c r="U50" s="43"/>
      <c r="V50" s="43"/>
      <c r="W50" s="43"/>
      <c r="X50" s="43"/>
      <c r="Y50" s="43"/>
      <c r="Z50" s="43"/>
      <c r="AA50" s="43"/>
      <c r="AB50" s="44"/>
    </row>
    <row r="51" spans="1:28" s="45" customFormat="1" ht="134.25" customHeight="1" thickBot="1" x14ac:dyDescent="0.3">
      <c r="A51" s="149"/>
      <c r="B51" s="367"/>
      <c r="C51" s="368"/>
      <c r="D51" s="147" t="str">
        <f>IF(B51=0,"",VLOOKUP(B51,'Datos SGC'!$B$50:$C$71,2))</f>
        <v/>
      </c>
      <c r="E51" s="47"/>
      <c r="F51" s="42"/>
      <c r="G51" s="67"/>
      <c r="H51" s="67"/>
      <c r="I51" s="67"/>
      <c r="J51" s="67"/>
      <c r="K51" s="43"/>
      <c r="L51" s="43"/>
      <c r="M51" s="43"/>
      <c r="N51" s="43"/>
      <c r="O51" s="67"/>
      <c r="P51" s="67"/>
      <c r="Q51" s="41" t="str">
        <f>IF(AND(O51=Datos!$B$156,P51=Datos!$B$162),Datos!$D$167,IF(AND(O51=Datos!$B$156,P51=Datos!$B$163),Datos!$E$167,IF(AND(O51=Datos!$B$156,P51=Datos!$B$164),Datos!$F$167,IF(AND(O51=Datos!$B$156,P51=Datos!$B$165),Datos!$G$167,IF(AND(O51=Datos!$B$157,P51=Datos!$B$162),Datos!$D$168,IF(AND(O51=Datos!$B$157,P51=Datos!$B$163),Datos!$E$168,IF(AND(O51=Datos!$B$157,P51=Datos!$B$164),Datos!$F$168,IF(AND(O51=Datos!$B$157,P51=Datos!$B$165),Datos!$G$168,IF(AND(O51=Datos!$B$158,P51=Datos!$B$162),Datos!$D$169,IF(AND(O51=Datos!$B$158,P51=Datos!$B$163),Datos!$E$169,IF(AND(O51=Datos!$B$158,P51=Datos!$B$164),Datos!$F$169,IF(AND(O51=Datos!$B$158,P51=Datos!$B$165),Datos!$G$169,IF(AND(O51=Datos!$B$159,P51=Datos!$B$162),"N/A",IF(AND(O51=Datos!$B$159,P51=Datos!$B$163),"N/A",IF(AND(O51=Datos!$B$159,P51=Datos!$B$164),"N/A",IF(AND(O51=Datos!$B$159,P51=Datos!$B$165),"N/A","-"))))))))))))))))</f>
        <v>-</v>
      </c>
      <c r="R51" s="67"/>
      <c r="S51" s="41" t="str">
        <f>(IF(AND(Q51=Datos!$D$167,R51=Datos!$B$171),Datos!$D$176,IF(AND(Q51=Datos!$D$168,R51=Datos!$B$171),Datos!$D$176,IF(AND(Q51=Datos!$D$169,R51=Datos!$B$171),Datos!$F$176,IF(AND(Q51=Datos!$E$167,R51=Datos!$B$171),Datos!$D$176,IF(AND(Q51=Datos!$E$168,R51=Datos!$B$171),Datos!$E$176,IF(AND(Q51=Datos!$E$169,R51=Datos!$B$171),Datos!$F$176,IF(AND(Q51=Datos!$F$167,R51=Datos!$B$171),Datos!$E$176,IF(AND(Q51=Datos!$F$168,R51=Datos!$B$171),Datos!$E$176,IF(AND(Q51=Datos!$F$169,R51=Datos!$B$171),Datos!$G$176,IF(AND(Q51=Datos!$G$167,R51=Datos!$B$171),Datos!$E$176,IF(AND(Q51=Datos!$G$168,R51=Datos!$B$171),Datos!$F$176,IF(AND(Q51=Datos!$G$169,R51=Datos!$B$171),Datos!$G$176,IF(AND(Q51=Datos!$D$167,R51=Datos!$B$172),Datos!$D$178,IF(AND(Q51=Datos!$D$168,R51=Datos!$B$172),Datos!$D$178,IF(AND(Q51=Datos!$D$169,R51=Datos!$B$172),Datos!$F$178,IF(AND(Q51=Datos!$E$167,R51=Datos!$B$172),Datos!$D$178,IF(AND(Q51=Datos!$E$168,R51=Datos!$B$172),Datos!$E$178,IF(AND(Q51=Datos!$E$169,R51=Datos!$B$172),Datos!$F$178,IF(AND(Q51=Datos!$F$167,R51=Datos!$B$172),Datos!$E$178,IF(AND(Q51=Datos!$F$168,R51=Datos!$B$172),Datos!$E$178,IF(AND(Q51=Datos!$F$169,R51=Datos!$B$172),Datos!$G$178,IF(AND(Q51=Datos!$G$167,R51=Datos!$B$172),Datos!$E$178,IF(AND(Q51=Datos!$G$168,R51=Datos!$B$172),Datos!$F$178,IF(AND(Q51=Datos!$G$169,R51=Datos!$B$172),Datos!$G$179,IF(AND(Q51=Datos!$D$167,R51=Datos!$B$173),Datos!$D$180,IF(AND(Q51=Datos!$D$168,R51=Datos!$B$173),Datos!$D$180,IF(AND(Q51=Datos!$D$169,R51=Datos!$B$173),Datos!$F$180,IF(AND(Q51=Datos!$E$167,R51=Datos!$B$173),Datos!$D$180,IF(AND(Q51=Datos!$E$168,R51=Datos!$B$173),Datos!$E$180,IF(AND(Q51=Datos!$E$169,R51=Datos!$B$173),Datos!$F$180,IF(AND(Q51=Datos!$F$167,R51=Datos!$B$173),Datos!$E$180,IF(AND(Q51=Datos!$F$168,R51=Datos!$B$173),Datos!$E$180,IF(AND(Q51=Datos!$F$169,R51=Datos!$B$173),Datos!$G$180,IF(AND(Q51=Datos!$G$167,R51=Datos!$B$173),Datos!$E$180,IF(AND(Q51=Datos!$G$168,R51=Datos!$B$173),Datos!$F$180,IF(AND(Q51=Datos!$G$169,R51=Datos!$B$173),Datos!$G$180,IF(AND(Q51=Datos!$D$167,R51=Datos!$B$174),Datos!$D$182,IF(AND(Q51=Datos!$D$168,R51=Datos!$B$174),Datos!$D$182,IF(AND(Q51=Datos!$D$169,R51=Datos!$B$174),Datos!$F$182,IF(AND(Q51=Datos!$E$167,R51=Datos!$B$174),Datos!$D$182,IF(AND(Q51=Datos!$E$168,R51=Datos!$B$174),Datos!$E$182,IF(AND(Q51=Datos!$E$169,R51=Datos!$B$174),Datos!$F$182,IF(AND(Q51=Datos!$F$167,R51=Datos!$B$174),Datos!$E$182,IF(AND(Q51=Datos!$F$168,R51=Datos!$B$174),Datos!$E$182,IF(AND(Q51=Datos!$F$169,R51=Datos!$B$174),Datos!$G$182,IF(AND(Q51=Datos!$G$167,R51=Datos!$B$174),Datos!$E$183,IF(AND(Q51=Datos!$G$168,R51=Datos!$B$174),Datos!$F$182,IF(AND(Q51=Datos!$G$169,R51=Datos!$B$174),Datos!$G$183,IF(O51=Datos!$B$159,Datos!$G$183,"-"))))))))))))))))))))))))))))))))))))))))))))))))))</f>
        <v>-</v>
      </c>
      <c r="T51" s="41" t="str">
        <f t="shared" si="0"/>
        <v>-</v>
      </c>
      <c r="U51" s="43"/>
      <c r="V51" s="43"/>
      <c r="W51" s="43"/>
      <c r="X51" s="43"/>
      <c r="Y51" s="43"/>
      <c r="Z51" s="43"/>
      <c r="AA51" s="43"/>
      <c r="AB51" s="44"/>
    </row>
    <row r="52" spans="1:28" s="45" customFormat="1" ht="134.25" customHeight="1" thickBot="1" x14ac:dyDescent="0.3">
      <c r="A52" s="149"/>
      <c r="B52" s="367"/>
      <c r="C52" s="368"/>
      <c r="D52" s="147" t="str">
        <f>IF(B52=0,"",VLOOKUP(B52,'Datos SGC'!$B$50:$C$71,2))</f>
        <v/>
      </c>
      <c r="E52" s="47"/>
      <c r="F52" s="42"/>
      <c r="G52" s="67"/>
      <c r="H52" s="67"/>
      <c r="I52" s="67"/>
      <c r="J52" s="67"/>
      <c r="K52" s="43"/>
      <c r="L52" s="43"/>
      <c r="M52" s="43"/>
      <c r="N52" s="43"/>
      <c r="O52" s="67"/>
      <c r="P52" s="67"/>
      <c r="Q52" s="41" t="str">
        <f>IF(AND(O52=Datos!$B$156,P52=Datos!$B$162),Datos!$D$167,IF(AND(O52=Datos!$B$156,P52=Datos!$B$163),Datos!$E$167,IF(AND(O52=Datos!$B$156,P52=Datos!$B$164),Datos!$F$167,IF(AND(O52=Datos!$B$156,P52=Datos!$B$165),Datos!$G$167,IF(AND(O52=Datos!$B$157,P52=Datos!$B$162),Datos!$D$168,IF(AND(O52=Datos!$B$157,P52=Datos!$B$163),Datos!$E$168,IF(AND(O52=Datos!$B$157,P52=Datos!$B$164),Datos!$F$168,IF(AND(O52=Datos!$B$157,P52=Datos!$B$165),Datos!$G$168,IF(AND(O52=Datos!$B$158,P52=Datos!$B$162),Datos!$D$169,IF(AND(O52=Datos!$B$158,P52=Datos!$B$163),Datos!$E$169,IF(AND(O52=Datos!$B$158,P52=Datos!$B$164),Datos!$F$169,IF(AND(O52=Datos!$B$158,P52=Datos!$B$165),Datos!$G$169,IF(AND(O52=Datos!$B$159,P52=Datos!$B$162),"N/A",IF(AND(O52=Datos!$B$159,P52=Datos!$B$163),"N/A",IF(AND(O52=Datos!$B$159,P52=Datos!$B$164),"N/A",IF(AND(O52=Datos!$B$159,P52=Datos!$B$165),"N/A","-"))))))))))))))))</f>
        <v>-</v>
      </c>
      <c r="R52" s="67"/>
      <c r="S52" s="41" t="str">
        <f>(IF(AND(Q52=Datos!$D$167,R52=Datos!$B$171),Datos!$D$176,IF(AND(Q52=Datos!$D$168,R52=Datos!$B$171),Datos!$D$176,IF(AND(Q52=Datos!$D$169,R52=Datos!$B$171),Datos!$F$176,IF(AND(Q52=Datos!$E$167,R52=Datos!$B$171),Datos!$D$176,IF(AND(Q52=Datos!$E$168,R52=Datos!$B$171),Datos!$E$176,IF(AND(Q52=Datos!$E$169,R52=Datos!$B$171),Datos!$F$176,IF(AND(Q52=Datos!$F$167,R52=Datos!$B$171),Datos!$E$176,IF(AND(Q52=Datos!$F$168,R52=Datos!$B$171),Datos!$E$176,IF(AND(Q52=Datos!$F$169,R52=Datos!$B$171),Datos!$G$176,IF(AND(Q52=Datos!$G$167,R52=Datos!$B$171),Datos!$E$176,IF(AND(Q52=Datos!$G$168,R52=Datos!$B$171),Datos!$F$176,IF(AND(Q52=Datos!$G$169,R52=Datos!$B$171),Datos!$G$176,IF(AND(Q52=Datos!$D$167,R52=Datos!$B$172),Datos!$D$178,IF(AND(Q52=Datos!$D$168,R52=Datos!$B$172),Datos!$D$178,IF(AND(Q52=Datos!$D$169,R52=Datos!$B$172),Datos!$F$178,IF(AND(Q52=Datos!$E$167,R52=Datos!$B$172),Datos!$D$178,IF(AND(Q52=Datos!$E$168,R52=Datos!$B$172),Datos!$E$178,IF(AND(Q52=Datos!$E$169,R52=Datos!$B$172),Datos!$F$178,IF(AND(Q52=Datos!$F$167,R52=Datos!$B$172),Datos!$E$178,IF(AND(Q52=Datos!$F$168,R52=Datos!$B$172),Datos!$E$178,IF(AND(Q52=Datos!$F$169,R52=Datos!$B$172),Datos!$G$178,IF(AND(Q52=Datos!$G$167,R52=Datos!$B$172),Datos!$E$178,IF(AND(Q52=Datos!$G$168,R52=Datos!$B$172),Datos!$F$178,IF(AND(Q52=Datos!$G$169,R52=Datos!$B$172),Datos!$G$179,IF(AND(Q52=Datos!$D$167,R52=Datos!$B$173),Datos!$D$180,IF(AND(Q52=Datos!$D$168,R52=Datos!$B$173),Datos!$D$180,IF(AND(Q52=Datos!$D$169,R52=Datos!$B$173),Datos!$F$180,IF(AND(Q52=Datos!$E$167,R52=Datos!$B$173),Datos!$D$180,IF(AND(Q52=Datos!$E$168,R52=Datos!$B$173),Datos!$E$180,IF(AND(Q52=Datos!$E$169,R52=Datos!$B$173),Datos!$F$180,IF(AND(Q52=Datos!$F$167,R52=Datos!$B$173),Datos!$E$180,IF(AND(Q52=Datos!$F$168,R52=Datos!$B$173),Datos!$E$180,IF(AND(Q52=Datos!$F$169,R52=Datos!$B$173),Datos!$G$180,IF(AND(Q52=Datos!$G$167,R52=Datos!$B$173),Datos!$E$180,IF(AND(Q52=Datos!$G$168,R52=Datos!$B$173),Datos!$F$180,IF(AND(Q52=Datos!$G$169,R52=Datos!$B$173),Datos!$G$180,IF(AND(Q52=Datos!$D$167,R52=Datos!$B$174),Datos!$D$182,IF(AND(Q52=Datos!$D$168,R52=Datos!$B$174),Datos!$D$182,IF(AND(Q52=Datos!$D$169,R52=Datos!$B$174),Datos!$F$182,IF(AND(Q52=Datos!$E$167,R52=Datos!$B$174),Datos!$D$182,IF(AND(Q52=Datos!$E$168,R52=Datos!$B$174),Datos!$E$182,IF(AND(Q52=Datos!$E$169,R52=Datos!$B$174),Datos!$F$182,IF(AND(Q52=Datos!$F$167,R52=Datos!$B$174),Datos!$E$182,IF(AND(Q52=Datos!$F$168,R52=Datos!$B$174),Datos!$E$182,IF(AND(Q52=Datos!$F$169,R52=Datos!$B$174),Datos!$G$182,IF(AND(Q52=Datos!$G$167,R52=Datos!$B$174),Datos!$E$183,IF(AND(Q52=Datos!$G$168,R52=Datos!$B$174),Datos!$F$182,IF(AND(Q52=Datos!$G$169,R52=Datos!$B$174),Datos!$G$183,IF(O52=Datos!$B$159,Datos!$G$183,"-"))))))))))))))))))))))))))))))))))))))))))))))))))</f>
        <v>-</v>
      </c>
      <c r="T52" s="41" t="str">
        <f t="shared" si="0"/>
        <v>-</v>
      </c>
      <c r="U52" s="43"/>
      <c r="V52" s="43"/>
      <c r="W52" s="43"/>
      <c r="X52" s="43"/>
      <c r="Y52" s="43"/>
      <c r="Z52" s="43"/>
      <c r="AA52" s="43"/>
      <c r="AB52" s="44"/>
    </row>
    <row r="53" spans="1:28" s="45" customFormat="1" ht="134.25" customHeight="1" thickBot="1" x14ac:dyDescent="0.3">
      <c r="A53" s="149"/>
      <c r="B53" s="367"/>
      <c r="C53" s="368"/>
      <c r="D53" s="147" t="str">
        <f>IF(B53=0,"",VLOOKUP(B53,'Datos SGC'!$B$50:$C$71,2))</f>
        <v/>
      </c>
      <c r="E53" s="47"/>
      <c r="F53" s="42"/>
      <c r="G53" s="67"/>
      <c r="H53" s="67"/>
      <c r="I53" s="67"/>
      <c r="J53" s="67"/>
      <c r="K53" s="43"/>
      <c r="L53" s="43"/>
      <c r="M53" s="43"/>
      <c r="N53" s="43"/>
      <c r="O53" s="67"/>
      <c r="P53" s="67"/>
      <c r="Q53" s="41" t="str">
        <f>IF(AND(O53=Datos!$B$156,P53=Datos!$B$162),Datos!$D$167,IF(AND(O53=Datos!$B$156,P53=Datos!$B$163),Datos!$E$167,IF(AND(O53=Datos!$B$156,P53=Datos!$B$164),Datos!$F$167,IF(AND(O53=Datos!$B$156,P53=Datos!$B$165),Datos!$G$167,IF(AND(O53=Datos!$B$157,P53=Datos!$B$162),Datos!$D$168,IF(AND(O53=Datos!$B$157,P53=Datos!$B$163),Datos!$E$168,IF(AND(O53=Datos!$B$157,P53=Datos!$B$164),Datos!$F$168,IF(AND(O53=Datos!$B$157,P53=Datos!$B$165),Datos!$G$168,IF(AND(O53=Datos!$B$158,P53=Datos!$B$162),Datos!$D$169,IF(AND(O53=Datos!$B$158,P53=Datos!$B$163),Datos!$E$169,IF(AND(O53=Datos!$B$158,P53=Datos!$B$164),Datos!$F$169,IF(AND(O53=Datos!$B$158,P53=Datos!$B$165),Datos!$G$169,IF(AND(O53=Datos!$B$159,P53=Datos!$B$162),"N/A",IF(AND(O53=Datos!$B$159,P53=Datos!$B$163),"N/A",IF(AND(O53=Datos!$B$159,P53=Datos!$B$164),"N/A",IF(AND(O53=Datos!$B$159,P53=Datos!$B$165),"N/A","-"))))))))))))))))</f>
        <v>-</v>
      </c>
      <c r="R53" s="67"/>
      <c r="S53" s="41" t="str">
        <f>(IF(AND(Q53=Datos!$D$167,R53=Datos!$B$171),Datos!$D$176,IF(AND(Q53=Datos!$D$168,R53=Datos!$B$171),Datos!$D$176,IF(AND(Q53=Datos!$D$169,R53=Datos!$B$171),Datos!$F$176,IF(AND(Q53=Datos!$E$167,R53=Datos!$B$171),Datos!$D$176,IF(AND(Q53=Datos!$E$168,R53=Datos!$B$171),Datos!$E$176,IF(AND(Q53=Datos!$E$169,R53=Datos!$B$171),Datos!$F$176,IF(AND(Q53=Datos!$F$167,R53=Datos!$B$171),Datos!$E$176,IF(AND(Q53=Datos!$F$168,R53=Datos!$B$171),Datos!$E$176,IF(AND(Q53=Datos!$F$169,R53=Datos!$B$171),Datos!$G$176,IF(AND(Q53=Datos!$G$167,R53=Datos!$B$171),Datos!$E$176,IF(AND(Q53=Datos!$G$168,R53=Datos!$B$171),Datos!$F$176,IF(AND(Q53=Datos!$G$169,R53=Datos!$B$171),Datos!$G$176,IF(AND(Q53=Datos!$D$167,R53=Datos!$B$172),Datos!$D$178,IF(AND(Q53=Datos!$D$168,R53=Datos!$B$172),Datos!$D$178,IF(AND(Q53=Datos!$D$169,R53=Datos!$B$172),Datos!$F$178,IF(AND(Q53=Datos!$E$167,R53=Datos!$B$172),Datos!$D$178,IF(AND(Q53=Datos!$E$168,R53=Datos!$B$172),Datos!$E$178,IF(AND(Q53=Datos!$E$169,R53=Datos!$B$172),Datos!$F$178,IF(AND(Q53=Datos!$F$167,R53=Datos!$B$172),Datos!$E$178,IF(AND(Q53=Datos!$F$168,R53=Datos!$B$172),Datos!$E$178,IF(AND(Q53=Datos!$F$169,R53=Datos!$B$172),Datos!$G$178,IF(AND(Q53=Datos!$G$167,R53=Datos!$B$172),Datos!$E$178,IF(AND(Q53=Datos!$G$168,R53=Datos!$B$172),Datos!$F$178,IF(AND(Q53=Datos!$G$169,R53=Datos!$B$172),Datos!$G$179,IF(AND(Q53=Datos!$D$167,R53=Datos!$B$173),Datos!$D$180,IF(AND(Q53=Datos!$D$168,R53=Datos!$B$173),Datos!$D$180,IF(AND(Q53=Datos!$D$169,R53=Datos!$B$173),Datos!$F$180,IF(AND(Q53=Datos!$E$167,R53=Datos!$B$173),Datos!$D$180,IF(AND(Q53=Datos!$E$168,R53=Datos!$B$173),Datos!$E$180,IF(AND(Q53=Datos!$E$169,R53=Datos!$B$173),Datos!$F$180,IF(AND(Q53=Datos!$F$167,R53=Datos!$B$173),Datos!$E$180,IF(AND(Q53=Datos!$F$168,R53=Datos!$B$173),Datos!$E$180,IF(AND(Q53=Datos!$F$169,R53=Datos!$B$173),Datos!$G$180,IF(AND(Q53=Datos!$G$167,R53=Datos!$B$173),Datos!$E$180,IF(AND(Q53=Datos!$G$168,R53=Datos!$B$173),Datos!$F$180,IF(AND(Q53=Datos!$G$169,R53=Datos!$B$173),Datos!$G$180,IF(AND(Q53=Datos!$D$167,R53=Datos!$B$174),Datos!$D$182,IF(AND(Q53=Datos!$D$168,R53=Datos!$B$174),Datos!$D$182,IF(AND(Q53=Datos!$D$169,R53=Datos!$B$174),Datos!$F$182,IF(AND(Q53=Datos!$E$167,R53=Datos!$B$174),Datos!$D$182,IF(AND(Q53=Datos!$E$168,R53=Datos!$B$174),Datos!$E$182,IF(AND(Q53=Datos!$E$169,R53=Datos!$B$174),Datos!$F$182,IF(AND(Q53=Datos!$F$167,R53=Datos!$B$174),Datos!$E$182,IF(AND(Q53=Datos!$F$168,R53=Datos!$B$174),Datos!$E$182,IF(AND(Q53=Datos!$F$169,R53=Datos!$B$174),Datos!$G$182,IF(AND(Q53=Datos!$G$167,R53=Datos!$B$174),Datos!$E$183,IF(AND(Q53=Datos!$G$168,R53=Datos!$B$174),Datos!$F$182,IF(AND(Q53=Datos!$G$169,R53=Datos!$B$174),Datos!$G$183,IF(O53=Datos!$B$159,Datos!$G$183,"-"))))))))))))))))))))))))))))))))))))))))))))))))))</f>
        <v>-</v>
      </c>
      <c r="T53" s="41" t="str">
        <f t="shared" si="0"/>
        <v>-</v>
      </c>
      <c r="U53" s="43"/>
      <c r="V53" s="43"/>
      <c r="W53" s="43"/>
      <c r="X53" s="43"/>
      <c r="Y53" s="43"/>
      <c r="Z53" s="43"/>
      <c r="AA53" s="43"/>
      <c r="AB53" s="44"/>
    </row>
    <row r="54" spans="1:28" s="45" customFormat="1" ht="134.25" customHeight="1" thickBot="1" x14ac:dyDescent="0.3">
      <c r="A54" s="149"/>
      <c r="B54" s="367"/>
      <c r="C54" s="368"/>
      <c r="D54" s="147" t="str">
        <f>IF(B54=0,"",VLOOKUP(B54,'Datos SGC'!$B$50:$C$71,2))</f>
        <v/>
      </c>
      <c r="E54" s="47"/>
      <c r="F54" s="42"/>
      <c r="G54" s="67"/>
      <c r="H54" s="67"/>
      <c r="I54" s="67"/>
      <c r="J54" s="67"/>
      <c r="K54" s="43"/>
      <c r="L54" s="43"/>
      <c r="M54" s="43"/>
      <c r="N54" s="43"/>
      <c r="O54" s="67"/>
      <c r="P54" s="67"/>
      <c r="Q54" s="41" t="str">
        <f>IF(AND(O54=Datos!$B$156,P54=Datos!$B$162),Datos!$D$167,IF(AND(O54=Datos!$B$156,P54=Datos!$B$163),Datos!$E$167,IF(AND(O54=Datos!$B$156,P54=Datos!$B$164),Datos!$F$167,IF(AND(O54=Datos!$B$156,P54=Datos!$B$165),Datos!$G$167,IF(AND(O54=Datos!$B$157,P54=Datos!$B$162),Datos!$D$168,IF(AND(O54=Datos!$B$157,P54=Datos!$B$163),Datos!$E$168,IF(AND(O54=Datos!$B$157,P54=Datos!$B$164),Datos!$F$168,IF(AND(O54=Datos!$B$157,P54=Datos!$B$165),Datos!$G$168,IF(AND(O54=Datos!$B$158,P54=Datos!$B$162),Datos!$D$169,IF(AND(O54=Datos!$B$158,P54=Datos!$B$163),Datos!$E$169,IF(AND(O54=Datos!$B$158,P54=Datos!$B$164),Datos!$F$169,IF(AND(O54=Datos!$B$158,P54=Datos!$B$165),Datos!$G$169,IF(AND(O54=Datos!$B$159,P54=Datos!$B$162),"N/A",IF(AND(O54=Datos!$B$159,P54=Datos!$B$163),"N/A",IF(AND(O54=Datos!$B$159,P54=Datos!$B$164),"N/A",IF(AND(O54=Datos!$B$159,P54=Datos!$B$165),"N/A","-"))))))))))))))))</f>
        <v>-</v>
      </c>
      <c r="R54" s="67"/>
      <c r="S54" s="41" t="str">
        <f>(IF(AND(Q54=Datos!$D$167,R54=Datos!$B$171),Datos!$D$176,IF(AND(Q54=Datos!$D$168,R54=Datos!$B$171),Datos!$D$176,IF(AND(Q54=Datos!$D$169,R54=Datos!$B$171),Datos!$F$176,IF(AND(Q54=Datos!$E$167,R54=Datos!$B$171),Datos!$D$176,IF(AND(Q54=Datos!$E$168,R54=Datos!$B$171),Datos!$E$176,IF(AND(Q54=Datos!$E$169,R54=Datos!$B$171),Datos!$F$176,IF(AND(Q54=Datos!$F$167,R54=Datos!$B$171),Datos!$E$176,IF(AND(Q54=Datos!$F$168,R54=Datos!$B$171),Datos!$E$176,IF(AND(Q54=Datos!$F$169,R54=Datos!$B$171),Datos!$G$176,IF(AND(Q54=Datos!$G$167,R54=Datos!$B$171),Datos!$E$176,IF(AND(Q54=Datos!$G$168,R54=Datos!$B$171),Datos!$F$176,IF(AND(Q54=Datos!$G$169,R54=Datos!$B$171),Datos!$G$176,IF(AND(Q54=Datos!$D$167,R54=Datos!$B$172),Datos!$D$178,IF(AND(Q54=Datos!$D$168,R54=Datos!$B$172),Datos!$D$178,IF(AND(Q54=Datos!$D$169,R54=Datos!$B$172),Datos!$F$178,IF(AND(Q54=Datos!$E$167,R54=Datos!$B$172),Datos!$D$178,IF(AND(Q54=Datos!$E$168,R54=Datos!$B$172),Datos!$E$178,IF(AND(Q54=Datos!$E$169,R54=Datos!$B$172),Datos!$F$178,IF(AND(Q54=Datos!$F$167,R54=Datos!$B$172),Datos!$E$178,IF(AND(Q54=Datos!$F$168,R54=Datos!$B$172),Datos!$E$178,IF(AND(Q54=Datos!$F$169,R54=Datos!$B$172),Datos!$G$178,IF(AND(Q54=Datos!$G$167,R54=Datos!$B$172),Datos!$E$178,IF(AND(Q54=Datos!$G$168,R54=Datos!$B$172),Datos!$F$178,IF(AND(Q54=Datos!$G$169,R54=Datos!$B$172),Datos!$G$179,IF(AND(Q54=Datos!$D$167,R54=Datos!$B$173),Datos!$D$180,IF(AND(Q54=Datos!$D$168,R54=Datos!$B$173),Datos!$D$180,IF(AND(Q54=Datos!$D$169,R54=Datos!$B$173),Datos!$F$180,IF(AND(Q54=Datos!$E$167,R54=Datos!$B$173),Datos!$D$180,IF(AND(Q54=Datos!$E$168,R54=Datos!$B$173),Datos!$E$180,IF(AND(Q54=Datos!$E$169,R54=Datos!$B$173),Datos!$F$180,IF(AND(Q54=Datos!$F$167,R54=Datos!$B$173),Datos!$E$180,IF(AND(Q54=Datos!$F$168,R54=Datos!$B$173),Datos!$E$180,IF(AND(Q54=Datos!$F$169,R54=Datos!$B$173),Datos!$G$180,IF(AND(Q54=Datos!$G$167,R54=Datos!$B$173),Datos!$E$180,IF(AND(Q54=Datos!$G$168,R54=Datos!$B$173),Datos!$F$180,IF(AND(Q54=Datos!$G$169,R54=Datos!$B$173),Datos!$G$180,IF(AND(Q54=Datos!$D$167,R54=Datos!$B$174),Datos!$D$182,IF(AND(Q54=Datos!$D$168,R54=Datos!$B$174),Datos!$D$182,IF(AND(Q54=Datos!$D$169,R54=Datos!$B$174),Datos!$F$182,IF(AND(Q54=Datos!$E$167,R54=Datos!$B$174),Datos!$D$182,IF(AND(Q54=Datos!$E$168,R54=Datos!$B$174),Datos!$E$182,IF(AND(Q54=Datos!$E$169,R54=Datos!$B$174),Datos!$F$182,IF(AND(Q54=Datos!$F$167,R54=Datos!$B$174),Datos!$E$182,IF(AND(Q54=Datos!$F$168,R54=Datos!$B$174),Datos!$E$182,IF(AND(Q54=Datos!$F$169,R54=Datos!$B$174),Datos!$G$182,IF(AND(Q54=Datos!$G$167,R54=Datos!$B$174),Datos!$E$183,IF(AND(Q54=Datos!$G$168,R54=Datos!$B$174),Datos!$F$182,IF(AND(Q54=Datos!$G$169,R54=Datos!$B$174),Datos!$G$183,IF(O54=Datos!$B$159,Datos!$G$183,"-"))))))))))))))))))))))))))))))))))))))))))))))))))</f>
        <v>-</v>
      </c>
      <c r="T54" s="41" t="str">
        <f t="shared" si="0"/>
        <v>-</v>
      </c>
      <c r="U54" s="43"/>
      <c r="V54" s="43"/>
      <c r="W54" s="43"/>
      <c r="X54" s="43"/>
      <c r="Y54" s="43"/>
      <c r="Z54" s="43"/>
      <c r="AA54" s="43"/>
      <c r="AB54" s="44"/>
    </row>
    <row r="55" spans="1:28" s="45" customFormat="1" ht="134.25" customHeight="1" thickBot="1" x14ac:dyDescent="0.3">
      <c r="A55" s="149"/>
      <c r="B55" s="367"/>
      <c r="C55" s="368"/>
      <c r="D55" s="147" t="str">
        <f>IF(B55=0,"",VLOOKUP(B55,'Datos SGC'!$B$50:$C$71,2))</f>
        <v/>
      </c>
      <c r="E55" s="47"/>
      <c r="F55" s="42"/>
      <c r="G55" s="67"/>
      <c r="H55" s="67"/>
      <c r="I55" s="67"/>
      <c r="J55" s="67"/>
      <c r="K55" s="43"/>
      <c r="L55" s="43"/>
      <c r="M55" s="43"/>
      <c r="N55" s="43"/>
      <c r="O55" s="67"/>
      <c r="P55" s="67"/>
      <c r="Q55" s="41" t="str">
        <f>IF(AND(O55=Datos!$B$156,P55=Datos!$B$162),Datos!$D$167,IF(AND(O55=Datos!$B$156,P55=Datos!$B$163),Datos!$E$167,IF(AND(O55=Datos!$B$156,P55=Datos!$B$164),Datos!$F$167,IF(AND(O55=Datos!$B$156,P55=Datos!$B$165),Datos!$G$167,IF(AND(O55=Datos!$B$157,P55=Datos!$B$162),Datos!$D$168,IF(AND(O55=Datos!$B$157,P55=Datos!$B$163),Datos!$E$168,IF(AND(O55=Datos!$B$157,P55=Datos!$B$164),Datos!$F$168,IF(AND(O55=Datos!$B$157,P55=Datos!$B$165),Datos!$G$168,IF(AND(O55=Datos!$B$158,P55=Datos!$B$162),Datos!$D$169,IF(AND(O55=Datos!$B$158,P55=Datos!$B$163),Datos!$E$169,IF(AND(O55=Datos!$B$158,P55=Datos!$B$164),Datos!$F$169,IF(AND(O55=Datos!$B$158,P55=Datos!$B$165),Datos!$G$169,IF(AND(O55=Datos!$B$159,P55=Datos!$B$162),"N/A",IF(AND(O55=Datos!$B$159,P55=Datos!$B$163),"N/A",IF(AND(O55=Datos!$B$159,P55=Datos!$B$164),"N/A",IF(AND(O55=Datos!$B$159,P55=Datos!$B$165),"N/A","-"))))))))))))))))</f>
        <v>-</v>
      </c>
      <c r="R55" s="67"/>
      <c r="S55" s="41" t="str">
        <f>(IF(AND(Q55=Datos!$D$167,R55=Datos!$B$171),Datos!$D$176,IF(AND(Q55=Datos!$D$168,R55=Datos!$B$171),Datos!$D$176,IF(AND(Q55=Datos!$D$169,R55=Datos!$B$171),Datos!$F$176,IF(AND(Q55=Datos!$E$167,R55=Datos!$B$171),Datos!$D$176,IF(AND(Q55=Datos!$E$168,R55=Datos!$B$171),Datos!$E$176,IF(AND(Q55=Datos!$E$169,R55=Datos!$B$171),Datos!$F$176,IF(AND(Q55=Datos!$F$167,R55=Datos!$B$171),Datos!$E$176,IF(AND(Q55=Datos!$F$168,R55=Datos!$B$171),Datos!$E$176,IF(AND(Q55=Datos!$F$169,R55=Datos!$B$171),Datos!$G$176,IF(AND(Q55=Datos!$G$167,R55=Datos!$B$171),Datos!$E$176,IF(AND(Q55=Datos!$G$168,R55=Datos!$B$171),Datos!$F$176,IF(AND(Q55=Datos!$G$169,R55=Datos!$B$171),Datos!$G$176,IF(AND(Q55=Datos!$D$167,R55=Datos!$B$172),Datos!$D$178,IF(AND(Q55=Datos!$D$168,R55=Datos!$B$172),Datos!$D$178,IF(AND(Q55=Datos!$D$169,R55=Datos!$B$172),Datos!$F$178,IF(AND(Q55=Datos!$E$167,R55=Datos!$B$172),Datos!$D$178,IF(AND(Q55=Datos!$E$168,R55=Datos!$B$172),Datos!$E$178,IF(AND(Q55=Datos!$E$169,R55=Datos!$B$172),Datos!$F$178,IF(AND(Q55=Datos!$F$167,R55=Datos!$B$172),Datos!$E$178,IF(AND(Q55=Datos!$F$168,R55=Datos!$B$172),Datos!$E$178,IF(AND(Q55=Datos!$F$169,R55=Datos!$B$172),Datos!$G$178,IF(AND(Q55=Datos!$G$167,R55=Datos!$B$172),Datos!$E$178,IF(AND(Q55=Datos!$G$168,R55=Datos!$B$172),Datos!$F$178,IF(AND(Q55=Datos!$G$169,R55=Datos!$B$172),Datos!$G$179,IF(AND(Q55=Datos!$D$167,R55=Datos!$B$173),Datos!$D$180,IF(AND(Q55=Datos!$D$168,R55=Datos!$B$173),Datos!$D$180,IF(AND(Q55=Datos!$D$169,R55=Datos!$B$173),Datos!$F$180,IF(AND(Q55=Datos!$E$167,R55=Datos!$B$173),Datos!$D$180,IF(AND(Q55=Datos!$E$168,R55=Datos!$B$173),Datos!$E$180,IF(AND(Q55=Datos!$E$169,R55=Datos!$B$173),Datos!$F$180,IF(AND(Q55=Datos!$F$167,R55=Datos!$B$173),Datos!$E$180,IF(AND(Q55=Datos!$F$168,R55=Datos!$B$173),Datos!$E$180,IF(AND(Q55=Datos!$F$169,R55=Datos!$B$173),Datos!$G$180,IF(AND(Q55=Datos!$G$167,R55=Datos!$B$173),Datos!$E$180,IF(AND(Q55=Datos!$G$168,R55=Datos!$B$173),Datos!$F$180,IF(AND(Q55=Datos!$G$169,R55=Datos!$B$173),Datos!$G$180,IF(AND(Q55=Datos!$D$167,R55=Datos!$B$174),Datos!$D$182,IF(AND(Q55=Datos!$D$168,R55=Datos!$B$174),Datos!$D$182,IF(AND(Q55=Datos!$D$169,R55=Datos!$B$174),Datos!$F$182,IF(AND(Q55=Datos!$E$167,R55=Datos!$B$174),Datos!$D$182,IF(AND(Q55=Datos!$E$168,R55=Datos!$B$174),Datos!$E$182,IF(AND(Q55=Datos!$E$169,R55=Datos!$B$174),Datos!$F$182,IF(AND(Q55=Datos!$F$167,R55=Datos!$B$174),Datos!$E$182,IF(AND(Q55=Datos!$F$168,R55=Datos!$B$174),Datos!$E$182,IF(AND(Q55=Datos!$F$169,R55=Datos!$B$174),Datos!$G$182,IF(AND(Q55=Datos!$G$167,R55=Datos!$B$174),Datos!$E$183,IF(AND(Q55=Datos!$G$168,R55=Datos!$B$174),Datos!$F$182,IF(AND(Q55=Datos!$G$169,R55=Datos!$B$174),Datos!$G$183,IF(O55=Datos!$B$159,Datos!$G$183,"-"))))))))))))))))))))))))))))))))))))))))))))))))))</f>
        <v>-</v>
      </c>
      <c r="T55" s="41" t="str">
        <f t="shared" si="0"/>
        <v>-</v>
      </c>
      <c r="U55" s="43"/>
      <c r="V55" s="43"/>
      <c r="W55" s="43"/>
      <c r="X55" s="43"/>
      <c r="Y55" s="43"/>
      <c r="Z55" s="43"/>
      <c r="AA55" s="43"/>
      <c r="AB55" s="44"/>
    </row>
    <row r="56" spans="1:28" s="45" customFormat="1" ht="134.25" customHeight="1" thickBot="1" x14ac:dyDescent="0.3">
      <c r="A56" s="149"/>
      <c r="B56" s="367"/>
      <c r="C56" s="368"/>
      <c r="D56" s="147" t="str">
        <f>IF(B56=0,"",VLOOKUP(B56,'Datos SGC'!$B$50:$C$71,2))</f>
        <v/>
      </c>
      <c r="E56" s="47"/>
      <c r="F56" s="42"/>
      <c r="G56" s="67"/>
      <c r="H56" s="67"/>
      <c r="I56" s="67"/>
      <c r="J56" s="67"/>
      <c r="K56" s="43"/>
      <c r="L56" s="43"/>
      <c r="M56" s="43"/>
      <c r="N56" s="43"/>
      <c r="O56" s="67"/>
      <c r="P56" s="67"/>
      <c r="Q56" s="41" t="str">
        <f>IF(AND(O56=Datos!$B$156,P56=Datos!$B$162),Datos!$D$167,IF(AND(O56=Datos!$B$156,P56=Datos!$B$163),Datos!$E$167,IF(AND(O56=Datos!$B$156,P56=Datos!$B$164),Datos!$F$167,IF(AND(O56=Datos!$B$156,P56=Datos!$B$165),Datos!$G$167,IF(AND(O56=Datos!$B$157,P56=Datos!$B$162),Datos!$D$168,IF(AND(O56=Datos!$B$157,P56=Datos!$B$163),Datos!$E$168,IF(AND(O56=Datos!$B$157,P56=Datos!$B$164),Datos!$F$168,IF(AND(O56=Datos!$B$157,P56=Datos!$B$165),Datos!$G$168,IF(AND(O56=Datos!$B$158,P56=Datos!$B$162),Datos!$D$169,IF(AND(O56=Datos!$B$158,P56=Datos!$B$163),Datos!$E$169,IF(AND(O56=Datos!$B$158,P56=Datos!$B$164),Datos!$F$169,IF(AND(O56=Datos!$B$158,P56=Datos!$B$165),Datos!$G$169,IF(AND(O56=Datos!$B$159,P56=Datos!$B$162),"N/A",IF(AND(O56=Datos!$B$159,P56=Datos!$B$163),"N/A",IF(AND(O56=Datos!$B$159,P56=Datos!$B$164),"N/A",IF(AND(O56=Datos!$B$159,P56=Datos!$B$165),"N/A","-"))))))))))))))))</f>
        <v>-</v>
      </c>
      <c r="R56" s="67"/>
      <c r="S56" s="41" t="str">
        <f>(IF(AND(Q56=Datos!$D$167,R56=Datos!$B$171),Datos!$D$176,IF(AND(Q56=Datos!$D$168,R56=Datos!$B$171),Datos!$D$176,IF(AND(Q56=Datos!$D$169,R56=Datos!$B$171),Datos!$F$176,IF(AND(Q56=Datos!$E$167,R56=Datos!$B$171),Datos!$D$176,IF(AND(Q56=Datos!$E$168,R56=Datos!$B$171),Datos!$E$176,IF(AND(Q56=Datos!$E$169,R56=Datos!$B$171),Datos!$F$176,IF(AND(Q56=Datos!$F$167,R56=Datos!$B$171),Datos!$E$176,IF(AND(Q56=Datos!$F$168,R56=Datos!$B$171),Datos!$E$176,IF(AND(Q56=Datos!$F$169,R56=Datos!$B$171),Datos!$G$176,IF(AND(Q56=Datos!$G$167,R56=Datos!$B$171),Datos!$E$176,IF(AND(Q56=Datos!$G$168,R56=Datos!$B$171),Datos!$F$176,IF(AND(Q56=Datos!$G$169,R56=Datos!$B$171),Datos!$G$176,IF(AND(Q56=Datos!$D$167,R56=Datos!$B$172),Datos!$D$178,IF(AND(Q56=Datos!$D$168,R56=Datos!$B$172),Datos!$D$178,IF(AND(Q56=Datos!$D$169,R56=Datos!$B$172),Datos!$F$178,IF(AND(Q56=Datos!$E$167,R56=Datos!$B$172),Datos!$D$178,IF(AND(Q56=Datos!$E$168,R56=Datos!$B$172),Datos!$E$178,IF(AND(Q56=Datos!$E$169,R56=Datos!$B$172),Datos!$F$178,IF(AND(Q56=Datos!$F$167,R56=Datos!$B$172),Datos!$E$178,IF(AND(Q56=Datos!$F$168,R56=Datos!$B$172),Datos!$E$178,IF(AND(Q56=Datos!$F$169,R56=Datos!$B$172),Datos!$G$178,IF(AND(Q56=Datos!$G$167,R56=Datos!$B$172),Datos!$E$178,IF(AND(Q56=Datos!$G$168,R56=Datos!$B$172),Datos!$F$178,IF(AND(Q56=Datos!$G$169,R56=Datos!$B$172),Datos!$G$179,IF(AND(Q56=Datos!$D$167,R56=Datos!$B$173),Datos!$D$180,IF(AND(Q56=Datos!$D$168,R56=Datos!$B$173),Datos!$D$180,IF(AND(Q56=Datos!$D$169,R56=Datos!$B$173),Datos!$F$180,IF(AND(Q56=Datos!$E$167,R56=Datos!$B$173),Datos!$D$180,IF(AND(Q56=Datos!$E$168,R56=Datos!$B$173),Datos!$E$180,IF(AND(Q56=Datos!$E$169,R56=Datos!$B$173),Datos!$F$180,IF(AND(Q56=Datos!$F$167,R56=Datos!$B$173),Datos!$E$180,IF(AND(Q56=Datos!$F$168,R56=Datos!$B$173),Datos!$E$180,IF(AND(Q56=Datos!$F$169,R56=Datos!$B$173),Datos!$G$180,IF(AND(Q56=Datos!$G$167,R56=Datos!$B$173),Datos!$E$180,IF(AND(Q56=Datos!$G$168,R56=Datos!$B$173),Datos!$F$180,IF(AND(Q56=Datos!$G$169,R56=Datos!$B$173),Datos!$G$180,IF(AND(Q56=Datos!$D$167,R56=Datos!$B$174),Datos!$D$182,IF(AND(Q56=Datos!$D$168,R56=Datos!$B$174),Datos!$D$182,IF(AND(Q56=Datos!$D$169,R56=Datos!$B$174),Datos!$F$182,IF(AND(Q56=Datos!$E$167,R56=Datos!$B$174),Datos!$D$182,IF(AND(Q56=Datos!$E$168,R56=Datos!$B$174),Datos!$E$182,IF(AND(Q56=Datos!$E$169,R56=Datos!$B$174),Datos!$F$182,IF(AND(Q56=Datos!$F$167,R56=Datos!$B$174),Datos!$E$182,IF(AND(Q56=Datos!$F$168,R56=Datos!$B$174),Datos!$E$182,IF(AND(Q56=Datos!$F$169,R56=Datos!$B$174),Datos!$G$182,IF(AND(Q56=Datos!$G$167,R56=Datos!$B$174),Datos!$E$183,IF(AND(Q56=Datos!$G$168,R56=Datos!$B$174),Datos!$F$182,IF(AND(Q56=Datos!$G$169,R56=Datos!$B$174),Datos!$G$183,IF(O56=Datos!$B$159,Datos!$G$183,"-"))))))))))))))))))))))))))))))))))))))))))))))))))</f>
        <v>-</v>
      </c>
      <c r="T56" s="41" t="str">
        <f t="shared" si="0"/>
        <v>-</v>
      </c>
      <c r="U56" s="43"/>
      <c r="V56" s="43"/>
      <c r="W56" s="43"/>
      <c r="X56" s="43"/>
      <c r="Y56" s="43"/>
      <c r="Z56" s="43"/>
      <c r="AA56" s="43"/>
      <c r="AB56" s="44"/>
    </row>
    <row r="57" spans="1:28" s="45" customFormat="1" ht="134.25" customHeight="1" thickBot="1" x14ac:dyDescent="0.3">
      <c r="A57" s="149"/>
      <c r="B57" s="367"/>
      <c r="C57" s="368"/>
      <c r="D57" s="147" t="str">
        <f>IF(B57=0,"",VLOOKUP(B57,'Datos SGC'!$B$50:$C$71,2))</f>
        <v/>
      </c>
      <c r="E57" s="47"/>
      <c r="F57" s="42"/>
      <c r="G57" s="67"/>
      <c r="H57" s="67"/>
      <c r="I57" s="67"/>
      <c r="J57" s="67"/>
      <c r="K57" s="43"/>
      <c r="L57" s="43"/>
      <c r="M57" s="43"/>
      <c r="N57" s="43"/>
      <c r="O57" s="67"/>
      <c r="P57" s="67"/>
      <c r="Q57" s="41" t="str">
        <f>IF(AND(O57=Datos!$B$156,P57=Datos!$B$162),Datos!$D$167,IF(AND(O57=Datos!$B$156,P57=Datos!$B$163),Datos!$E$167,IF(AND(O57=Datos!$B$156,P57=Datos!$B$164),Datos!$F$167,IF(AND(O57=Datos!$B$156,P57=Datos!$B$165),Datos!$G$167,IF(AND(O57=Datos!$B$157,P57=Datos!$B$162),Datos!$D$168,IF(AND(O57=Datos!$B$157,P57=Datos!$B$163),Datos!$E$168,IF(AND(O57=Datos!$B$157,P57=Datos!$B$164),Datos!$F$168,IF(AND(O57=Datos!$B$157,P57=Datos!$B$165),Datos!$G$168,IF(AND(O57=Datos!$B$158,P57=Datos!$B$162),Datos!$D$169,IF(AND(O57=Datos!$B$158,P57=Datos!$B$163),Datos!$E$169,IF(AND(O57=Datos!$B$158,P57=Datos!$B$164),Datos!$F$169,IF(AND(O57=Datos!$B$158,P57=Datos!$B$165),Datos!$G$169,IF(AND(O57=Datos!$B$159,P57=Datos!$B$162),"N/A",IF(AND(O57=Datos!$B$159,P57=Datos!$B$163),"N/A",IF(AND(O57=Datos!$B$159,P57=Datos!$B$164),"N/A",IF(AND(O57=Datos!$B$159,P57=Datos!$B$165),"N/A","-"))))))))))))))))</f>
        <v>-</v>
      </c>
      <c r="R57" s="67"/>
      <c r="S57" s="41" t="str">
        <f>(IF(AND(Q57=Datos!$D$167,R57=Datos!$B$171),Datos!$D$176,IF(AND(Q57=Datos!$D$168,R57=Datos!$B$171),Datos!$D$176,IF(AND(Q57=Datos!$D$169,R57=Datos!$B$171),Datos!$F$176,IF(AND(Q57=Datos!$E$167,R57=Datos!$B$171),Datos!$D$176,IF(AND(Q57=Datos!$E$168,R57=Datos!$B$171),Datos!$E$176,IF(AND(Q57=Datos!$E$169,R57=Datos!$B$171),Datos!$F$176,IF(AND(Q57=Datos!$F$167,R57=Datos!$B$171),Datos!$E$176,IF(AND(Q57=Datos!$F$168,R57=Datos!$B$171),Datos!$E$176,IF(AND(Q57=Datos!$F$169,R57=Datos!$B$171),Datos!$G$176,IF(AND(Q57=Datos!$G$167,R57=Datos!$B$171),Datos!$E$176,IF(AND(Q57=Datos!$G$168,R57=Datos!$B$171),Datos!$F$176,IF(AND(Q57=Datos!$G$169,R57=Datos!$B$171),Datos!$G$176,IF(AND(Q57=Datos!$D$167,R57=Datos!$B$172),Datos!$D$178,IF(AND(Q57=Datos!$D$168,R57=Datos!$B$172),Datos!$D$178,IF(AND(Q57=Datos!$D$169,R57=Datos!$B$172),Datos!$F$178,IF(AND(Q57=Datos!$E$167,R57=Datos!$B$172),Datos!$D$178,IF(AND(Q57=Datos!$E$168,R57=Datos!$B$172),Datos!$E$178,IF(AND(Q57=Datos!$E$169,R57=Datos!$B$172),Datos!$F$178,IF(AND(Q57=Datos!$F$167,R57=Datos!$B$172),Datos!$E$178,IF(AND(Q57=Datos!$F$168,R57=Datos!$B$172),Datos!$E$178,IF(AND(Q57=Datos!$F$169,R57=Datos!$B$172),Datos!$G$178,IF(AND(Q57=Datos!$G$167,R57=Datos!$B$172),Datos!$E$178,IF(AND(Q57=Datos!$G$168,R57=Datos!$B$172),Datos!$F$178,IF(AND(Q57=Datos!$G$169,R57=Datos!$B$172),Datos!$G$179,IF(AND(Q57=Datos!$D$167,R57=Datos!$B$173),Datos!$D$180,IF(AND(Q57=Datos!$D$168,R57=Datos!$B$173),Datos!$D$180,IF(AND(Q57=Datos!$D$169,R57=Datos!$B$173),Datos!$F$180,IF(AND(Q57=Datos!$E$167,R57=Datos!$B$173),Datos!$D$180,IF(AND(Q57=Datos!$E$168,R57=Datos!$B$173),Datos!$E$180,IF(AND(Q57=Datos!$E$169,R57=Datos!$B$173),Datos!$F$180,IF(AND(Q57=Datos!$F$167,R57=Datos!$B$173),Datos!$E$180,IF(AND(Q57=Datos!$F$168,R57=Datos!$B$173),Datos!$E$180,IF(AND(Q57=Datos!$F$169,R57=Datos!$B$173),Datos!$G$180,IF(AND(Q57=Datos!$G$167,R57=Datos!$B$173),Datos!$E$180,IF(AND(Q57=Datos!$G$168,R57=Datos!$B$173),Datos!$F$180,IF(AND(Q57=Datos!$G$169,R57=Datos!$B$173),Datos!$G$180,IF(AND(Q57=Datos!$D$167,R57=Datos!$B$174),Datos!$D$182,IF(AND(Q57=Datos!$D$168,R57=Datos!$B$174),Datos!$D$182,IF(AND(Q57=Datos!$D$169,R57=Datos!$B$174),Datos!$F$182,IF(AND(Q57=Datos!$E$167,R57=Datos!$B$174),Datos!$D$182,IF(AND(Q57=Datos!$E$168,R57=Datos!$B$174),Datos!$E$182,IF(AND(Q57=Datos!$E$169,R57=Datos!$B$174),Datos!$F$182,IF(AND(Q57=Datos!$F$167,R57=Datos!$B$174),Datos!$E$182,IF(AND(Q57=Datos!$F$168,R57=Datos!$B$174),Datos!$E$182,IF(AND(Q57=Datos!$F$169,R57=Datos!$B$174),Datos!$G$182,IF(AND(Q57=Datos!$G$167,R57=Datos!$B$174),Datos!$E$183,IF(AND(Q57=Datos!$G$168,R57=Datos!$B$174),Datos!$F$182,IF(AND(Q57=Datos!$G$169,R57=Datos!$B$174),Datos!$G$183,IF(O57=Datos!$B$159,Datos!$G$183,"-"))))))))))))))))))))))))))))))))))))))))))))))))))</f>
        <v>-</v>
      </c>
      <c r="T57" s="41" t="str">
        <f t="shared" si="0"/>
        <v>-</v>
      </c>
      <c r="U57" s="43"/>
      <c r="V57" s="43"/>
      <c r="W57" s="43"/>
      <c r="X57" s="43"/>
      <c r="Y57" s="43"/>
      <c r="Z57" s="43"/>
      <c r="AA57" s="43"/>
      <c r="AB57" s="44"/>
    </row>
    <row r="58" spans="1:28" s="45" customFormat="1" ht="134.25" customHeight="1" thickBot="1" x14ac:dyDescent="0.3">
      <c r="A58" s="149"/>
      <c r="B58" s="367"/>
      <c r="C58" s="368"/>
      <c r="D58" s="147" t="str">
        <f>IF(B58=0,"",VLOOKUP(B58,'Datos SGC'!$B$50:$C$71,2))</f>
        <v/>
      </c>
      <c r="E58" s="47"/>
      <c r="F58" s="42"/>
      <c r="G58" s="67"/>
      <c r="H58" s="67"/>
      <c r="I58" s="67"/>
      <c r="J58" s="67"/>
      <c r="K58" s="43"/>
      <c r="L58" s="43"/>
      <c r="M58" s="43"/>
      <c r="N58" s="43"/>
      <c r="O58" s="67"/>
      <c r="P58" s="67"/>
      <c r="Q58" s="41" t="str">
        <f>IF(AND(O58=Datos!$B$156,P58=Datos!$B$162),Datos!$D$167,IF(AND(O58=Datos!$B$156,P58=Datos!$B$163),Datos!$E$167,IF(AND(O58=Datos!$B$156,P58=Datos!$B$164),Datos!$F$167,IF(AND(O58=Datos!$B$156,P58=Datos!$B$165),Datos!$G$167,IF(AND(O58=Datos!$B$157,P58=Datos!$B$162),Datos!$D$168,IF(AND(O58=Datos!$B$157,P58=Datos!$B$163),Datos!$E$168,IF(AND(O58=Datos!$B$157,P58=Datos!$B$164),Datos!$F$168,IF(AND(O58=Datos!$B$157,P58=Datos!$B$165),Datos!$G$168,IF(AND(O58=Datos!$B$158,P58=Datos!$B$162),Datos!$D$169,IF(AND(O58=Datos!$B$158,P58=Datos!$B$163),Datos!$E$169,IF(AND(O58=Datos!$B$158,P58=Datos!$B$164),Datos!$F$169,IF(AND(O58=Datos!$B$158,P58=Datos!$B$165),Datos!$G$169,IF(AND(O58=Datos!$B$159,P58=Datos!$B$162),"N/A",IF(AND(O58=Datos!$B$159,P58=Datos!$B$163),"N/A",IF(AND(O58=Datos!$B$159,P58=Datos!$B$164),"N/A",IF(AND(O58=Datos!$B$159,P58=Datos!$B$165),"N/A","-"))))))))))))))))</f>
        <v>-</v>
      </c>
      <c r="R58" s="67"/>
      <c r="S58" s="41" t="str">
        <f>(IF(AND(Q58=Datos!$D$167,R58=Datos!$B$171),Datos!$D$176,IF(AND(Q58=Datos!$D$168,R58=Datos!$B$171),Datos!$D$176,IF(AND(Q58=Datos!$D$169,R58=Datos!$B$171),Datos!$F$176,IF(AND(Q58=Datos!$E$167,R58=Datos!$B$171),Datos!$D$176,IF(AND(Q58=Datos!$E$168,R58=Datos!$B$171),Datos!$E$176,IF(AND(Q58=Datos!$E$169,R58=Datos!$B$171),Datos!$F$176,IF(AND(Q58=Datos!$F$167,R58=Datos!$B$171),Datos!$E$176,IF(AND(Q58=Datos!$F$168,R58=Datos!$B$171),Datos!$E$176,IF(AND(Q58=Datos!$F$169,R58=Datos!$B$171),Datos!$G$176,IF(AND(Q58=Datos!$G$167,R58=Datos!$B$171),Datos!$E$176,IF(AND(Q58=Datos!$G$168,R58=Datos!$B$171),Datos!$F$176,IF(AND(Q58=Datos!$G$169,R58=Datos!$B$171),Datos!$G$176,IF(AND(Q58=Datos!$D$167,R58=Datos!$B$172),Datos!$D$178,IF(AND(Q58=Datos!$D$168,R58=Datos!$B$172),Datos!$D$178,IF(AND(Q58=Datos!$D$169,R58=Datos!$B$172),Datos!$F$178,IF(AND(Q58=Datos!$E$167,R58=Datos!$B$172),Datos!$D$178,IF(AND(Q58=Datos!$E$168,R58=Datos!$B$172),Datos!$E$178,IF(AND(Q58=Datos!$E$169,R58=Datos!$B$172),Datos!$F$178,IF(AND(Q58=Datos!$F$167,R58=Datos!$B$172),Datos!$E$178,IF(AND(Q58=Datos!$F$168,R58=Datos!$B$172),Datos!$E$178,IF(AND(Q58=Datos!$F$169,R58=Datos!$B$172),Datos!$G$178,IF(AND(Q58=Datos!$G$167,R58=Datos!$B$172),Datos!$E$178,IF(AND(Q58=Datos!$G$168,R58=Datos!$B$172),Datos!$F$178,IF(AND(Q58=Datos!$G$169,R58=Datos!$B$172),Datos!$G$179,IF(AND(Q58=Datos!$D$167,R58=Datos!$B$173),Datos!$D$180,IF(AND(Q58=Datos!$D$168,R58=Datos!$B$173),Datos!$D$180,IF(AND(Q58=Datos!$D$169,R58=Datos!$B$173),Datos!$F$180,IF(AND(Q58=Datos!$E$167,R58=Datos!$B$173),Datos!$D$180,IF(AND(Q58=Datos!$E$168,R58=Datos!$B$173),Datos!$E$180,IF(AND(Q58=Datos!$E$169,R58=Datos!$B$173),Datos!$F$180,IF(AND(Q58=Datos!$F$167,R58=Datos!$B$173),Datos!$E$180,IF(AND(Q58=Datos!$F$168,R58=Datos!$B$173),Datos!$E$180,IF(AND(Q58=Datos!$F$169,R58=Datos!$B$173),Datos!$G$180,IF(AND(Q58=Datos!$G$167,R58=Datos!$B$173),Datos!$E$180,IF(AND(Q58=Datos!$G$168,R58=Datos!$B$173),Datos!$F$180,IF(AND(Q58=Datos!$G$169,R58=Datos!$B$173),Datos!$G$180,IF(AND(Q58=Datos!$D$167,R58=Datos!$B$174),Datos!$D$182,IF(AND(Q58=Datos!$D$168,R58=Datos!$B$174),Datos!$D$182,IF(AND(Q58=Datos!$D$169,R58=Datos!$B$174),Datos!$F$182,IF(AND(Q58=Datos!$E$167,R58=Datos!$B$174),Datos!$D$182,IF(AND(Q58=Datos!$E$168,R58=Datos!$B$174),Datos!$E$182,IF(AND(Q58=Datos!$E$169,R58=Datos!$B$174),Datos!$F$182,IF(AND(Q58=Datos!$F$167,R58=Datos!$B$174),Datos!$E$182,IF(AND(Q58=Datos!$F$168,R58=Datos!$B$174),Datos!$E$182,IF(AND(Q58=Datos!$F$169,R58=Datos!$B$174),Datos!$G$182,IF(AND(Q58=Datos!$G$167,R58=Datos!$B$174),Datos!$E$183,IF(AND(Q58=Datos!$G$168,R58=Datos!$B$174),Datos!$F$182,IF(AND(Q58=Datos!$G$169,R58=Datos!$B$174),Datos!$G$183,IF(O58=Datos!$B$159,Datos!$G$183,"-"))))))))))))))))))))))))))))))))))))))))))))))))))</f>
        <v>-</v>
      </c>
      <c r="T58" s="41" t="str">
        <f t="shared" si="0"/>
        <v>-</v>
      </c>
      <c r="U58" s="43"/>
      <c r="V58" s="43"/>
      <c r="W58" s="43"/>
      <c r="X58" s="43"/>
      <c r="Y58" s="43"/>
      <c r="Z58" s="43"/>
      <c r="AA58" s="43"/>
      <c r="AB58" s="44"/>
    </row>
    <row r="59" spans="1:28" s="45" customFormat="1" ht="134.25" customHeight="1" thickBot="1" x14ac:dyDescent="0.3">
      <c r="A59" s="149"/>
      <c r="B59" s="367"/>
      <c r="C59" s="368"/>
      <c r="D59" s="147" t="str">
        <f>IF(B59=0,"",VLOOKUP(B59,'Datos SGC'!$B$50:$C$71,2))</f>
        <v/>
      </c>
      <c r="E59" s="47"/>
      <c r="F59" s="42"/>
      <c r="G59" s="67"/>
      <c r="H59" s="67"/>
      <c r="I59" s="67"/>
      <c r="J59" s="67"/>
      <c r="K59" s="43"/>
      <c r="L59" s="43"/>
      <c r="M59" s="43"/>
      <c r="N59" s="43"/>
      <c r="O59" s="67"/>
      <c r="P59" s="67"/>
      <c r="Q59" s="41" t="str">
        <f>IF(AND(O59=Datos!$B$156,P59=Datos!$B$162),Datos!$D$167,IF(AND(O59=Datos!$B$156,P59=Datos!$B$163),Datos!$E$167,IF(AND(O59=Datos!$B$156,P59=Datos!$B$164),Datos!$F$167,IF(AND(O59=Datos!$B$156,P59=Datos!$B$165),Datos!$G$167,IF(AND(O59=Datos!$B$157,P59=Datos!$B$162),Datos!$D$168,IF(AND(O59=Datos!$B$157,P59=Datos!$B$163),Datos!$E$168,IF(AND(O59=Datos!$B$157,P59=Datos!$B$164),Datos!$F$168,IF(AND(O59=Datos!$B$157,P59=Datos!$B$165),Datos!$G$168,IF(AND(O59=Datos!$B$158,P59=Datos!$B$162),Datos!$D$169,IF(AND(O59=Datos!$B$158,P59=Datos!$B$163),Datos!$E$169,IF(AND(O59=Datos!$B$158,P59=Datos!$B$164),Datos!$F$169,IF(AND(O59=Datos!$B$158,P59=Datos!$B$165),Datos!$G$169,IF(AND(O59=Datos!$B$159,P59=Datos!$B$162),"N/A",IF(AND(O59=Datos!$B$159,P59=Datos!$B$163),"N/A",IF(AND(O59=Datos!$B$159,P59=Datos!$B$164),"N/A",IF(AND(O59=Datos!$B$159,P59=Datos!$B$165),"N/A","-"))))))))))))))))</f>
        <v>-</v>
      </c>
      <c r="R59" s="67"/>
      <c r="S59" s="41" t="str">
        <f>(IF(AND(Q59=Datos!$D$167,R59=Datos!$B$171),Datos!$D$176,IF(AND(Q59=Datos!$D$168,R59=Datos!$B$171),Datos!$D$176,IF(AND(Q59=Datos!$D$169,R59=Datos!$B$171),Datos!$F$176,IF(AND(Q59=Datos!$E$167,R59=Datos!$B$171),Datos!$D$176,IF(AND(Q59=Datos!$E$168,R59=Datos!$B$171),Datos!$E$176,IF(AND(Q59=Datos!$E$169,R59=Datos!$B$171),Datos!$F$176,IF(AND(Q59=Datos!$F$167,R59=Datos!$B$171),Datos!$E$176,IF(AND(Q59=Datos!$F$168,R59=Datos!$B$171),Datos!$E$176,IF(AND(Q59=Datos!$F$169,R59=Datos!$B$171),Datos!$G$176,IF(AND(Q59=Datos!$G$167,R59=Datos!$B$171),Datos!$E$176,IF(AND(Q59=Datos!$G$168,R59=Datos!$B$171),Datos!$F$176,IF(AND(Q59=Datos!$G$169,R59=Datos!$B$171),Datos!$G$176,IF(AND(Q59=Datos!$D$167,R59=Datos!$B$172),Datos!$D$178,IF(AND(Q59=Datos!$D$168,R59=Datos!$B$172),Datos!$D$178,IF(AND(Q59=Datos!$D$169,R59=Datos!$B$172),Datos!$F$178,IF(AND(Q59=Datos!$E$167,R59=Datos!$B$172),Datos!$D$178,IF(AND(Q59=Datos!$E$168,R59=Datos!$B$172),Datos!$E$178,IF(AND(Q59=Datos!$E$169,R59=Datos!$B$172),Datos!$F$178,IF(AND(Q59=Datos!$F$167,R59=Datos!$B$172),Datos!$E$178,IF(AND(Q59=Datos!$F$168,R59=Datos!$B$172),Datos!$E$178,IF(AND(Q59=Datos!$F$169,R59=Datos!$B$172),Datos!$G$178,IF(AND(Q59=Datos!$G$167,R59=Datos!$B$172),Datos!$E$178,IF(AND(Q59=Datos!$G$168,R59=Datos!$B$172),Datos!$F$178,IF(AND(Q59=Datos!$G$169,R59=Datos!$B$172),Datos!$G$179,IF(AND(Q59=Datos!$D$167,R59=Datos!$B$173),Datos!$D$180,IF(AND(Q59=Datos!$D$168,R59=Datos!$B$173),Datos!$D$180,IF(AND(Q59=Datos!$D$169,R59=Datos!$B$173),Datos!$F$180,IF(AND(Q59=Datos!$E$167,R59=Datos!$B$173),Datos!$D$180,IF(AND(Q59=Datos!$E$168,R59=Datos!$B$173),Datos!$E$180,IF(AND(Q59=Datos!$E$169,R59=Datos!$B$173),Datos!$F$180,IF(AND(Q59=Datos!$F$167,R59=Datos!$B$173),Datos!$E$180,IF(AND(Q59=Datos!$F$168,R59=Datos!$B$173),Datos!$E$180,IF(AND(Q59=Datos!$F$169,R59=Datos!$B$173),Datos!$G$180,IF(AND(Q59=Datos!$G$167,R59=Datos!$B$173),Datos!$E$180,IF(AND(Q59=Datos!$G$168,R59=Datos!$B$173),Datos!$F$180,IF(AND(Q59=Datos!$G$169,R59=Datos!$B$173),Datos!$G$180,IF(AND(Q59=Datos!$D$167,R59=Datos!$B$174),Datos!$D$182,IF(AND(Q59=Datos!$D$168,R59=Datos!$B$174),Datos!$D$182,IF(AND(Q59=Datos!$D$169,R59=Datos!$B$174),Datos!$F$182,IF(AND(Q59=Datos!$E$167,R59=Datos!$B$174),Datos!$D$182,IF(AND(Q59=Datos!$E$168,R59=Datos!$B$174),Datos!$E$182,IF(AND(Q59=Datos!$E$169,R59=Datos!$B$174),Datos!$F$182,IF(AND(Q59=Datos!$F$167,R59=Datos!$B$174),Datos!$E$182,IF(AND(Q59=Datos!$F$168,R59=Datos!$B$174),Datos!$E$182,IF(AND(Q59=Datos!$F$169,R59=Datos!$B$174),Datos!$G$182,IF(AND(Q59=Datos!$G$167,R59=Datos!$B$174),Datos!$E$183,IF(AND(Q59=Datos!$G$168,R59=Datos!$B$174),Datos!$F$182,IF(AND(Q59=Datos!$G$169,R59=Datos!$B$174),Datos!$G$183,IF(O59=Datos!$B$159,Datos!$G$183,"-"))))))))))))))))))))))))))))))))))))))))))))))))))</f>
        <v>-</v>
      </c>
      <c r="T59" s="41" t="str">
        <f t="shared" si="0"/>
        <v>-</v>
      </c>
      <c r="U59" s="43"/>
      <c r="V59" s="43"/>
      <c r="W59" s="43"/>
      <c r="X59" s="43"/>
      <c r="Y59" s="43"/>
      <c r="Z59" s="43"/>
      <c r="AA59" s="43"/>
      <c r="AB59" s="44"/>
    </row>
    <row r="60" spans="1:28" s="45" customFormat="1" ht="134.25" customHeight="1" thickBot="1" x14ac:dyDescent="0.3">
      <c r="A60" s="149"/>
      <c r="B60" s="367"/>
      <c r="C60" s="368"/>
      <c r="D60" s="147" t="str">
        <f>IF(B60=0,"",VLOOKUP(B60,'Datos SGC'!$B$50:$C$71,2))</f>
        <v/>
      </c>
      <c r="E60" s="47"/>
      <c r="F60" s="42"/>
      <c r="G60" s="67"/>
      <c r="H60" s="67"/>
      <c r="I60" s="67"/>
      <c r="J60" s="67"/>
      <c r="K60" s="43"/>
      <c r="L60" s="43"/>
      <c r="M60" s="43"/>
      <c r="N60" s="43"/>
      <c r="O60" s="67"/>
      <c r="P60" s="67"/>
      <c r="Q60" s="41" t="str">
        <f>IF(AND(O60=Datos!$B$156,P60=Datos!$B$162),Datos!$D$167,IF(AND(O60=Datos!$B$156,P60=Datos!$B$163),Datos!$E$167,IF(AND(O60=Datos!$B$156,P60=Datos!$B$164),Datos!$F$167,IF(AND(O60=Datos!$B$156,P60=Datos!$B$165),Datos!$G$167,IF(AND(O60=Datos!$B$157,P60=Datos!$B$162),Datos!$D$168,IF(AND(O60=Datos!$B$157,P60=Datos!$B$163),Datos!$E$168,IF(AND(O60=Datos!$B$157,P60=Datos!$B$164),Datos!$F$168,IF(AND(O60=Datos!$B$157,P60=Datos!$B$165),Datos!$G$168,IF(AND(O60=Datos!$B$158,P60=Datos!$B$162),Datos!$D$169,IF(AND(O60=Datos!$B$158,P60=Datos!$B$163),Datos!$E$169,IF(AND(O60=Datos!$B$158,P60=Datos!$B$164),Datos!$F$169,IF(AND(O60=Datos!$B$158,P60=Datos!$B$165),Datos!$G$169,IF(AND(O60=Datos!$B$159,P60=Datos!$B$162),"N/A",IF(AND(O60=Datos!$B$159,P60=Datos!$B$163),"N/A",IF(AND(O60=Datos!$B$159,P60=Datos!$B$164),"N/A",IF(AND(O60=Datos!$B$159,P60=Datos!$B$165),"N/A","-"))))))))))))))))</f>
        <v>-</v>
      </c>
      <c r="R60" s="67"/>
      <c r="S60" s="41" t="str">
        <f>(IF(AND(Q60=Datos!$D$167,R60=Datos!$B$171),Datos!$D$176,IF(AND(Q60=Datos!$D$168,R60=Datos!$B$171),Datos!$D$176,IF(AND(Q60=Datos!$D$169,R60=Datos!$B$171),Datos!$F$176,IF(AND(Q60=Datos!$E$167,R60=Datos!$B$171),Datos!$D$176,IF(AND(Q60=Datos!$E$168,R60=Datos!$B$171),Datos!$E$176,IF(AND(Q60=Datos!$E$169,R60=Datos!$B$171),Datos!$F$176,IF(AND(Q60=Datos!$F$167,R60=Datos!$B$171),Datos!$E$176,IF(AND(Q60=Datos!$F$168,R60=Datos!$B$171),Datos!$E$176,IF(AND(Q60=Datos!$F$169,R60=Datos!$B$171),Datos!$G$176,IF(AND(Q60=Datos!$G$167,R60=Datos!$B$171),Datos!$E$176,IF(AND(Q60=Datos!$G$168,R60=Datos!$B$171),Datos!$F$176,IF(AND(Q60=Datos!$G$169,R60=Datos!$B$171),Datos!$G$176,IF(AND(Q60=Datos!$D$167,R60=Datos!$B$172),Datos!$D$178,IF(AND(Q60=Datos!$D$168,R60=Datos!$B$172),Datos!$D$178,IF(AND(Q60=Datos!$D$169,R60=Datos!$B$172),Datos!$F$178,IF(AND(Q60=Datos!$E$167,R60=Datos!$B$172),Datos!$D$178,IF(AND(Q60=Datos!$E$168,R60=Datos!$B$172),Datos!$E$178,IF(AND(Q60=Datos!$E$169,R60=Datos!$B$172),Datos!$F$178,IF(AND(Q60=Datos!$F$167,R60=Datos!$B$172),Datos!$E$178,IF(AND(Q60=Datos!$F$168,R60=Datos!$B$172),Datos!$E$178,IF(AND(Q60=Datos!$F$169,R60=Datos!$B$172),Datos!$G$178,IF(AND(Q60=Datos!$G$167,R60=Datos!$B$172),Datos!$E$178,IF(AND(Q60=Datos!$G$168,R60=Datos!$B$172),Datos!$F$178,IF(AND(Q60=Datos!$G$169,R60=Datos!$B$172),Datos!$G$179,IF(AND(Q60=Datos!$D$167,R60=Datos!$B$173),Datos!$D$180,IF(AND(Q60=Datos!$D$168,R60=Datos!$B$173),Datos!$D$180,IF(AND(Q60=Datos!$D$169,R60=Datos!$B$173),Datos!$F$180,IF(AND(Q60=Datos!$E$167,R60=Datos!$B$173),Datos!$D$180,IF(AND(Q60=Datos!$E$168,R60=Datos!$B$173),Datos!$E$180,IF(AND(Q60=Datos!$E$169,R60=Datos!$B$173),Datos!$F$180,IF(AND(Q60=Datos!$F$167,R60=Datos!$B$173),Datos!$E$180,IF(AND(Q60=Datos!$F$168,R60=Datos!$B$173),Datos!$E$180,IF(AND(Q60=Datos!$F$169,R60=Datos!$B$173),Datos!$G$180,IF(AND(Q60=Datos!$G$167,R60=Datos!$B$173),Datos!$E$180,IF(AND(Q60=Datos!$G$168,R60=Datos!$B$173),Datos!$F$180,IF(AND(Q60=Datos!$G$169,R60=Datos!$B$173),Datos!$G$180,IF(AND(Q60=Datos!$D$167,R60=Datos!$B$174),Datos!$D$182,IF(AND(Q60=Datos!$D$168,R60=Datos!$B$174),Datos!$D$182,IF(AND(Q60=Datos!$D$169,R60=Datos!$B$174),Datos!$F$182,IF(AND(Q60=Datos!$E$167,R60=Datos!$B$174),Datos!$D$182,IF(AND(Q60=Datos!$E$168,R60=Datos!$B$174),Datos!$E$182,IF(AND(Q60=Datos!$E$169,R60=Datos!$B$174),Datos!$F$182,IF(AND(Q60=Datos!$F$167,R60=Datos!$B$174),Datos!$E$182,IF(AND(Q60=Datos!$F$168,R60=Datos!$B$174),Datos!$E$182,IF(AND(Q60=Datos!$F$169,R60=Datos!$B$174),Datos!$G$182,IF(AND(Q60=Datos!$G$167,R60=Datos!$B$174),Datos!$E$183,IF(AND(Q60=Datos!$G$168,R60=Datos!$B$174),Datos!$F$182,IF(AND(Q60=Datos!$G$169,R60=Datos!$B$174),Datos!$G$183,IF(O60=Datos!$B$159,Datos!$G$183,"-"))))))))))))))))))))))))))))))))))))))))))))))))))</f>
        <v>-</v>
      </c>
      <c r="T60" s="41" t="str">
        <f t="shared" si="0"/>
        <v>-</v>
      </c>
      <c r="U60" s="43"/>
      <c r="V60" s="43"/>
      <c r="W60" s="43"/>
      <c r="X60" s="43"/>
      <c r="Y60" s="43"/>
      <c r="Z60" s="43"/>
      <c r="AA60" s="43"/>
      <c r="AB60" s="44"/>
    </row>
    <row r="61" spans="1:28" s="45" customFormat="1" ht="134.25" customHeight="1" thickBot="1" x14ac:dyDescent="0.3">
      <c r="A61" s="149"/>
      <c r="B61" s="367"/>
      <c r="C61" s="368"/>
      <c r="D61" s="147" t="str">
        <f>IF(B61=0,"",VLOOKUP(B61,'Datos SGC'!$B$50:$C$71,2))</f>
        <v/>
      </c>
      <c r="E61" s="47"/>
      <c r="F61" s="42"/>
      <c r="G61" s="67"/>
      <c r="H61" s="67"/>
      <c r="I61" s="67"/>
      <c r="J61" s="67"/>
      <c r="K61" s="43"/>
      <c r="L61" s="43"/>
      <c r="M61" s="43"/>
      <c r="N61" s="43"/>
      <c r="O61" s="67"/>
      <c r="P61" s="67"/>
      <c r="Q61" s="41" t="str">
        <f>IF(AND(O61=Datos!$B$156,P61=Datos!$B$162),Datos!$D$167,IF(AND(O61=Datos!$B$156,P61=Datos!$B$163),Datos!$E$167,IF(AND(O61=Datos!$B$156,P61=Datos!$B$164),Datos!$F$167,IF(AND(O61=Datos!$B$156,P61=Datos!$B$165),Datos!$G$167,IF(AND(O61=Datos!$B$157,P61=Datos!$B$162),Datos!$D$168,IF(AND(O61=Datos!$B$157,P61=Datos!$B$163),Datos!$E$168,IF(AND(O61=Datos!$B$157,P61=Datos!$B$164),Datos!$F$168,IF(AND(O61=Datos!$B$157,P61=Datos!$B$165),Datos!$G$168,IF(AND(O61=Datos!$B$158,P61=Datos!$B$162),Datos!$D$169,IF(AND(O61=Datos!$B$158,P61=Datos!$B$163),Datos!$E$169,IF(AND(O61=Datos!$B$158,P61=Datos!$B$164),Datos!$F$169,IF(AND(O61=Datos!$B$158,P61=Datos!$B$165),Datos!$G$169,IF(AND(O61=Datos!$B$159,P61=Datos!$B$162),"N/A",IF(AND(O61=Datos!$B$159,P61=Datos!$B$163),"N/A",IF(AND(O61=Datos!$B$159,P61=Datos!$B$164),"N/A",IF(AND(O61=Datos!$B$159,P61=Datos!$B$165),"N/A","-"))))))))))))))))</f>
        <v>-</v>
      </c>
      <c r="R61" s="67"/>
      <c r="S61" s="41" t="str">
        <f>(IF(AND(Q61=Datos!$D$167,R61=Datos!$B$171),Datos!$D$176,IF(AND(Q61=Datos!$D$168,R61=Datos!$B$171),Datos!$D$176,IF(AND(Q61=Datos!$D$169,R61=Datos!$B$171),Datos!$F$176,IF(AND(Q61=Datos!$E$167,R61=Datos!$B$171),Datos!$D$176,IF(AND(Q61=Datos!$E$168,R61=Datos!$B$171),Datos!$E$176,IF(AND(Q61=Datos!$E$169,R61=Datos!$B$171),Datos!$F$176,IF(AND(Q61=Datos!$F$167,R61=Datos!$B$171),Datos!$E$176,IF(AND(Q61=Datos!$F$168,R61=Datos!$B$171),Datos!$E$176,IF(AND(Q61=Datos!$F$169,R61=Datos!$B$171),Datos!$G$176,IF(AND(Q61=Datos!$G$167,R61=Datos!$B$171),Datos!$E$176,IF(AND(Q61=Datos!$G$168,R61=Datos!$B$171),Datos!$F$176,IF(AND(Q61=Datos!$G$169,R61=Datos!$B$171),Datos!$G$176,IF(AND(Q61=Datos!$D$167,R61=Datos!$B$172),Datos!$D$178,IF(AND(Q61=Datos!$D$168,R61=Datos!$B$172),Datos!$D$178,IF(AND(Q61=Datos!$D$169,R61=Datos!$B$172),Datos!$F$178,IF(AND(Q61=Datos!$E$167,R61=Datos!$B$172),Datos!$D$178,IF(AND(Q61=Datos!$E$168,R61=Datos!$B$172),Datos!$E$178,IF(AND(Q61=Datos!$E$169,R61=Datos!$B$172),Datos!$F$178,IF(AND(Q61=Datos!$F$167,R61=Datos!$B$172),Datos!$E$178,IF(AND(Q61=Datos!$F$168,R61=Datos!$B$172),Datos!$E$178,IF(AND(Q61=Datos!$F$169,R61=Datos!$B$172),Datos!$G$178,IF(AND(Q61=Datos!$G$167,R61=Datos!$B$172),Datos!$E$178,IF(AND(Q61=Datos!$G$168,R61=Datos!$B$172),Datos!$F$178,IF(AND(Q61=Datos!$G$169,R61=Datos!$B$172),Datos!$G$179,IF(AND(Q61=Datos!$D$167,R61=Datos!$B$173),Datos!$D$180,IF(AND(Q61=Datos!$D$168,R61=Datos!$B$173),Datos!$D$180,IF(AND(Q61=Datos!$D$169,R61=Datos!$B$173),Datos!$F$180,IF(AND(Q61=Datos!$E$167,R61=Datos!$B$173),Datos!$D$180,IF(AND(Q61=Datos!$E$168,R61=Datos!$B$173),Datos!$E$180,IF(AND(Q61=Datos!$E$169,R61=Datos!$B$173),Datos!$F$180,IF(AND(Q61=Datos!$F$167,R61=Datos!$B$173),Datos!$E$180,IF(AND(Q61=Datos!$F$168,R61=Datos!$B$173),Datos!$E$180,IF(AND(Q61=Datos!$F$169,R61=Datos!$B$173),Datos!$G$180,IF(AND(Q61=Datos!$G$167,R61=Datos!$B$173),Datos!$E$180,IF(AND(Q61=Datos!$G$168,R61=Datos!$B$173),Datos!$F$180,IF(AND(Q61=Datos!$G$169,R61=Datos!$B$173),Datos!$G$180,IF(AND(Q61=Datos!$D$167,R61=Datos!$B$174),Datos!$D$182,IF(AND(Q61=Datos!$D$168,R61=Datos!$B$174),Datos!$D$182,IF(AND(Q61=Datos!$D$169,R61=Datos!$B$174),Datos!$F$182,IF(AND(Q61=Datos!$E$167,R61=Datos!$B$174),Datos!$D$182,IF(AND(Q61=Datos!$E$168,R61=Datos!$B$174),Datos!$E$182,IF(AND(Q61=Datos!$E$169,R61=Datos!$B$174),Datos!$F$182,IF(AND(Q61=Datos!$F$167,R61=Datos!$B$174),Datos!$E$182,IF(AND(Q61=Datos!$F$168,R61=Datos!$B$174),Datos!$E$182,IF(AND(Q61=Datos!$F$169,R61=Datos!$B$174),Datos!$G$182,IF(AND(Q61=Datos!$G$167,R61=Datos!$B$174),Datos!$E$183,IF(AND(Q61=Datos!$G$168,R61=Datos!$B$174),Datos!$F$182,IF(AND(Q61=Datos!$G$169,R61=Datos!$B$174),Datos!$G$183,IF(O61=Datos!$B$159,Datos!$G$183,"-"))))))))))))))))))))))))))))))))))))))))))))))))))</f>
        <v>-</v>
      </c>
      <c r="T61" s="41" t="str">
        <f t="shared" si="0"/>
        <v>-</v>
      </c>
      <c r="U61" s="43"/>
      <c r="V61" s="43"/>
      <c r="W61" s="43"/>
      <c r="X61" s="43"/>
      <c r="Y61" s="43"/>
      <c r="Z61" s="43"/>
      <c r="AA61" s="43"/>
      <c r="AB61" s="44"/>
    </row>
    <row r="62" spans="1:28" s="45" customFormat="1" ht="134.25" customHeight="1" thickBot="1" x14ac:dyDescent="0.3">
      <c r="A62" s="149"/>
      <c r="B62" s="367"/>
      <c r="C62" s="368"/>
      <c r="D62" s="147" t="str">
        <f>IF(B62=0,"",VLOOKUP(B62,'Datos SGC'!$B$50:$C$71,2))</f>
        <v/>
      </c>
      <c r="E62" s="47"/>
      <c r="F62" s="42"/>
      <c r="G62" s="67"/>
      <c r="H62" s="67"/>
      <c r="I62" s="67"/>
      <c r="J62" s="67"/>
      <c r="K62" s="43"/>
      <c r="L62" s="43"/>
      <c r="M62" s="43"/>
      <c r="N62" s="43"/>
      <c r="O62" s="67"/>
      <c r="P62" s="67"/>
      <c r="Q62" s="41" t="str">
        <f>IF(AND(O62=Datos!$B$156,P62=Datos!$B$162),Datos!$D$167,IF(AND(O62=Datos!$B$156,P62=Datos!$B$163),Datos!$E$167,IF(AND(O62=Datos!$B$156,P62=Datos!$B$164),Datos!$F$167,IF(AND(O62=Datos!$B$156,P62=Datos!$B$165),Datos!$G$167,IF(AND(O62=Datos!$B$157,P62=Datos!$B$162),Datos!$D$168,IF(AND(O62=Datos!$B$157,P62=Datos!$B$163),Datos!$E$168,IF(AND(O62=Datos!$B$157,P62=Datos!$B$164),Datos!$F$168,IF(AND(O62=Datos!$B$157,P62=Datos!$B$165),Datos!$G$168,IF(AND(O62=Datos!$B$158,P62=Datos!$B$162),Datos!$D$169,IF(AND(O62=Datos!$B$158,P62=Datos!$B$163),Datos!$E$169,IF(AND(O62=Datos!$B$158,P62=Datos!$B$164),Datos!$F$169,IF(AND(O62=Datos!$B$158,P62=Datos!$B$165),Datos!$G$169,IF(AND(O62=Datos!$B$159,P62=Datos!$B$162),"N/A",IF(AND(O62=Datos!$B$159,P62=Datos!$B$163),"N/A",IF(AND(O62=Datos!$B$159,P62=Datos!$B$164),"N/A",IF(AND(O62=Datos!$B$159,P62=Datos!$B$165),"N/A","-"))))))))))))))))</f>
        <v>-</v>
      </c>
      <c r="R62" s="67"/>
      <c r="S62" s="41" t="str">
        <f>(IF(AND(Q62=Datos!$D$167,R62=Datos!$B$171),Datos!$D$176,IF(AND(Q62=Datos!$D$168,R62=Datos!$B$171),Datos!$D$176,IF(AND(Q62=Datos!$D$169,R62=Datos!$B$171),Datos!$F$176,IF(AND(Q62=Datos!$E$167,R62=Datos!$B$171),Datos!$D$176,IF(AND(Q62=Datos!$E$168,R62=Datos!$B$171),Datos!$E$176,IF(AND(Q62=Datos!$E$169,R62=Datos!$B$171),Datos!$F$176,IF(AND(Q62=Datos!$F$167,R62=Datos!$B$171),Datos!$E$176,IF(AND(Q62=Datos!$F$168,R62=Datos!$B$171),Datos!$E$176,IF(AND(Q62=Datos!$F$169,R62=Datos!$B$171),Datos!$G$176,IF(AND(Q62=Datos!$G$167,R62=Datos!$B$171),Datos!$E$176,IF(AND(Q62=Datos!$G$168,R62=Datos!$B$171),Datos!$F$176,IF(AND(Q62=Datos!$G$169,R62=Datos!$B$171),Datos!$G$176,IF(AND(Q62=Datos!$D$167,R62=Datos!$B$172),Datos!$D$178,IF(AND(Q62=Datos!$D$168,R62=Datos!$B$172),Datos!$D$178,IF(AND(Q62=Datos!$D$169,R62=Datos!$B$172),Datos!$F$178,IF(AND(Q62=Datos!$E$167,R62=Datos!$B$172),Datos!$D$178,IF(AND(Q62=Datos!$E$168,R62=Datos!$B$172),Datos!$E$178,IF(AND(Q62=Datos!$E$169,R62=Datos!$B$172),Datos!$F$178,IF(AND(Q62=Datos!$F$167,R62=Datos!$B$172),Datos!$E$178,IF(AND(Q62=Datos!$F$168,R62=Datos!$B$172),Datos!$E$178,IF(AND(Q62=Datos!$F$169,R62=Datos!$B$172),Datos!$G$178,IF(AND(Q62=Datos!$G$167,R62=Datos!$B$172),Datos!$E$178,IF(AND(Q62=Datos!$G$168,R62=Datos!$B$172),Datos!$F$178,IF(AND(Q62=Datos!$G$169,R62=Datos!$B$172),Datos!$G$179,IF(AND(Q62=Datos!$D$167,R62=Datos!$B$173),Datos!$D$180,IF(AND(Q62=Datos!$D$168,R62=Datos!$B$173),Datos!$D$180,IF(AND(Q62=Datos!$D$169,R62=Datos!$B$173),Datos!$F$180,IF(AND(Q62=Datos!$E$167,R62=Datos!$B$173),Datos!$D$180,IF(AND(Q62=Datos!$E$168,R62=Datos!$B$173),Datos!$E$180,IF(AND(Q62=Datos!$E$169,R62=Datos!$B$173),Datos!$F$180,IF(AND(Q62=Datos!$F$167,R62=Datos!$B$173),Datos!$E$180,IF(AND(Q62=Datos!$F$168,R62=Datos!$B$173),Datos!$E$180,IF(AND(Q62=Datos!$F$169,R62=Datos!$B$173),Datos!$G$180,IF(AND(Q62=Datos!$G$167,R62=Datos!$B$173),Datos!$E$180,IF(AND(Q62=Datos!$G$168,R62=Datos!$B$173),Datos!$F$180,IF(AND(Q62=Datos!$G$169,R62=Datos!$B$173),Datos!$G$180,IF(AND(Q62=Datos!$D$167,R62=Datos!$B$174),Datos!$D$182,IF(AND(Q62=Datos!$D$168,R62=Datos!$B$174),Datos!$D$182,IF(AND(Q62=Datos!$D$169,R62=Datos!$B$174),Datos!$F$182,IF(AND(Q62=Datos!$E$167,R62=Datos!$B$174),Datos!$D$182,IF(AND(Q62=Datos!$E$168,R62=Datos!$B$174),Datos!$E$182,IF(AND(Q62=Datos!$E$169,R62=Datos!$B$174),Datos!$F$182,IF(AND(Q62=Datos!$F$167,R62=Datos!$B$174),Datos!$E$182,IF(AND(Q62=Datos!$F$168,R62=Datos!$B$174),Datos!$E$182,IF(AND(Q62=Datos!$F$169,R62=Datos!$B$174),Datos!$G$182,IF(AND(Q62=Datos!$G$167,R62=Datos!$B$174),Datos!$E$183,IF(AND(Q62=Datos!$G$168,R62=Datos!$B$174),Datos!$F$182,IF(AND(Q62=Datos!$G$169,R62=Datos!$B$174),Datos!$G$183,IF(O62=Datos!$B$159,Datos!$G$183,"-"))))))))))))))))))))))))))))))))))))))))))))))))))</f>
        <v>-</v>
      </c>
      <c r="T62" s="41" t="str">
        <f t="shared" si="0"/>
        <v>-</v>
      </c>
      <c r="U62" s="43"/>
      <c r="V62" s="43"/>
      <c r="W62" s="43"/>
      <c r="X62" s="43"/>
      <c r="Y62" s="43"/>
      <c r="Z62" s="43"/>
      <c r="AA62" s="43"/>
      <c r="AB62" s="44"/>
    </row>
    <row r="63" spans="1:28" s="45" customFormat="1" ht="134.25" customHeight="1" thickBot="1" x14ac:dyDescent="0.3">
      <c r="A63" s="149"/>
      <c r="B63" s="367"/>
      <c r="C63" s="368"/>
      <c r="D63" s="147" t="str">
        <f>IF(B63=0,"",VLOOKUP(B63,'Datos SGC'!$B$50:$C$71,2))</f>
        <v/>
      </c>
      <c r="E63" s="47"/>
      <c r="F63" s="42"/>
      <c r="G63" s="67"/>
      <c r="H63" s="67"/>
      <c r="I63" s="67"/>
      <c r="J63" s="67"/>
      <c r="K63" s="43"/>
      <c r="L63" s="43"/>
      <c r="M63" s="43"/>
      <c r="N63" s="43"/>
      <c r="O63" s="67"/>
      <c r="P63" s="67"/>
      <c r="Q63" s="41" t="str">
        <f>IF(AND(O63=Datos!$B$156,P63=Datos!$B$162),Datos!$D$167,IF(AND(O63=Datos!$B$156,P63=Datos!$B$163),Datos!$E$167,IF(AND(O63=Datos!$B$156,P63=Datos!$B$164),Datos!$F$167,IF(AND(O63=Datos!$B$156,P63=Datos!$B$165),Datos!$G$167,IF(AND(O63=Datos!$B$157,P63=Datos!$B$162),Datos!$D$168,IF(AND(O63=Datos!$B$157,P63=Datos!$B$163),Datos!$E$168,IF(AND(O63=Datos!$B$157,P63=Datos!$B$164),Datos!$F$168,IF(AND(O63=Datos!$B$157,P63=Datos!$B$165),Datos!$G$168,IF(AND(O63=Datos!$B$158,P63=Datos!$B$162),Datos!$D$169,IF(AND(O63=Datos!$B$158,P63=Datos!$B$163),Datos!$E$169,IF(AND(O63=Datos!$B$158,P63=Datos!$B$164),Datos!$F$169,IF(AND(O63=Datos!$B$158,P63=Datos!$B$165),Datos!$G$169,IF(AND(O63=Datos!$B$159,P63=Datos!$B$162),"N/A",IF(AND(O63=Datos!$B$159,P63=Datos!$B$163),"N/A",IF(AND(O63=Datos!$B$159,P63=Datos!$B$164),"N/A",IF(AND(O63=Datos!$B$159,P63=Datos!$B$165),"N/A","-"))))))))))))))))</f>
        <v>-</v>
      </c>
      <c r="R63" s="67"/>
      <c r="S63" s="41" t="str">
        <f>(IF(AND(Q63=Datos!$D$167,R63=Datos!$B$171),Datos!$D$176,IF(AND(Q63=Datos!$D$168,R63=Datos!$B$171),Datos!$D$176,IF(AND(Q63=Datos!$D$169,R63=Datos!$B$171),Datos!$F$176,IF(AND(Q63=Datos!$E$167,R63=Datos!$B$171),Datos!$D$176,IF(AND(Q63=Datos!$E$168,R63=Datos!$B$171),Datos!$E$176,IF(AND(Q63=Datos!$E$169,R63=Datos!$B$171),Datos!$F$176,IF(AND(Q63=Datos!$F$167,R63=Datos!$B$171),Datos!$E$176,IF(AND(Q63=Datos!$F$168,R63=Datos!$B$171),Datos!$E$176,IF(AND(Q63=Datos!$F$169,R63=Datos!$B$171),Datos!$G$176,IF(AND(Q63=Datos!$G$167,R63=Datos!$B$171),Datos!$E$176,IF(AND(Q63=Datos!$G$168,R63=Datos!$B$171),Datos!$F$176,IF(AND(Q63=Datos!$G$169,R63=Datos!$B$171),Datos!$G$176,IF(AND(Q63=Datos!$D$167,R63=Datos!$B$172),Datos!$D$178,IF(AND(Q63=Datos!$D$168,R63=Datos!$B$172),Datos!$D$178,IF(AND(Q63=Datos!$D$169,R63=Datos!$B$172),Datos!$F$178,IF(AND(Q63=Datos!$E$167,R63=Datos!$B$172),Datos!$D$178,IF(AND(Q63=Datos!$E$168,R63=Datos!$B$172),Datos!$E$178,IF(AND(Q63=Datos!$E$169,R63=Datos!$B$172),Datos!$F$178,IF(AND(Q63=Datos!$F$167,R63=Datos!$B$172),Datos!$E$178,IF(AND(Q63=Datos!$F$168,R63=Datos!$B$172),Datos!$E$178,IF(AND(Q63=Datos!$F$169,R63=Datos!$B$172),Datos!$G$178,IF(AND(Q63=Datos!$G$167,R63=Datos!$B$172),Datos!$E$178,IF(AND(Q63=Datos!$G$168,R63=Datos!$B$172),Datos!$F$178,IF(AND(Q63=Datos!$G$169,R63=Datos!$B$172),Datos!$G$179,IF(AND(Q63=Datos!$D$167,R63=Datos!$B$173),Datos!$D$180,IF(AND(Q63=Datos!$D$168,R63=Datos!$B$173),Datos!$D$180,IF(AND(Q63=Datos!$D$169,R63=Datos!$B$173),Datos!$F$180,IF(AND(Q63=Datos!$E$167,R63=Datos!$B$173),Datos!$D$180,IF(AND(Q63=Datos!$E$168,R63=Datos!$B$173),Datos!$E$180,IF(AND(Q63=Datos!$E$169,R63=Datos!$B$173),Datos!$F$180,IF(AND(Q63=Datos!$F$167,R63=Datos!$B$173),Datos!$E$180,IF(AND(Q63=Datos!$F$168,R63=Datos!$B$173),Datos!$E$180,IF(AND(Q63=Datos!$F$169,R63=Datos!$B$173),Datos!$G$180,IF(AND(Q63=Datos!$G$167,R63=Datos!$B$173),Datos!$E$180,IF(AND(Q63=Datos!$G$168,R63=Datos!$B$173),Datos!$F$180,IF(AND(Q63=Datos!$G$169,R63=Datos!$B$173),Datos!$G$180,IF(AND(Q63=Datos!$D$167,R63=Datos!$B$174),Datos!$D$182,IF(AND(Q63=Datos!$D$168,R63=Datos!$B$174),Datos!$D$182,IF(AND(Q63=Datos!$D$169,R63=Datos!$B$174),Datos!$F$182,IF(AND(Q63=Datos!$E$167,R63=Datos!$B$174),Datos!$D$182,IF(AND(Q63=Datos!$E$168,R63=Datos!$B$174),Datos!$E$182,IF(AND(Q63=Datos!$E$169,R63=Datos!$B$174),Datos!$F$182,IF(AND(Q63=Datos!$F$167,R63=Datos!$B$174),Datos!$E$182,IF(AND(Q63=Datos!$F$168,R63=Datos!$B$174),Datos!$E$182,IF(AND(Q63=Datos!$F$169,R63=Datos!$B$174),Datos!$G$182,IF(AND(Q63=Datos!$G$167,R63=Datos!$B$174),Datos!$E$183,IF(AND(Q63=Datos!$G$168,R63=Datos!$B$174),Datos!$F$182,IF(AND(Q63=Datos!$G$169,R63=Datos!$B$174),Datos!$G$183,IF(O63=Datos!$B$159,Datos!$G$183,"-"))))))))))))))))))))))))))))))))))))))))))))))))))</f>
        <v>-</v>
      </c>
      <c r="T63" s="41" t="str">
        <f t="shared" si="0"/>
        <v>-</v>
      </c>
      <c r="U63" s="43"/>
      <c r="V63" s="43"/>
      <c r="W63" s="43"/>
      <c r="X63" s="43"/>
      <c r="Y63" s="43"/>
      <c r="Z63" s="43"/>
      <c r="AA63" s="43"/>
      <c r="AB63" s="44"/>
    </row>
    <row r="64" spans="1:28" s="45" customFormat="1" ht="134.25" customHeight="1" thickBot="1" x14ac:dyDescent="0.3">
      <c r="A64" s="149"/>
      <c r="B64" s="367"/>
      <c r="C64" s="368"/>
      <c r="D64" s="147" t="str">
        <f>IF(B64=0,"",VLOOKUP(B64,'Datos SGC'!$B$50:$C$71,2))</f>
        <v/>
      </c>
      <c r="E64" s="47"/>
      <c r="F64" s="42"/>
      <c r="G64" s="67"/>
      <c r="H64" s="67"/>
      <c r="I64" s="67"/>
      <c r="J64" s="67"/>
      <c r="K64" s="43"/>
      <c r="L64" s="43"/>
      <c r="M64" s="43"/>
      <c r="N64" s="43"/>
      <c r="O64" s="67"/>
      <c r="P64" s="67"/>
      <c r="Q64" s="41" t="str">
        <f>IF(AND(O64=Datos!$B$156,P64=Datos!$B$162),Datos!$D$167,IF(AND(O64=Datos!$B$156,P64=Datos!$B$163),Datos!$E$167,IF(AND(O64=Datos!$B$156,P64=Datos!$B$164),Datos!$F$167,IF(AND(O64=Datos!$B$156,P64=Datos!$B$165),Datos!$G$167,IF(AND(O64=Datos!$B$157,P64=Datos!$B$162),Datos!$D$168,IF(AND(O64=Datos!$B$157,P64=Datos!$B$163),Datos!$E$168,IF(AND(O64=Datos!$B$157,P64=Datos!$B$164),Datos!$F$168,IF(AND(O64=Datos!$B$157,P64=Datos!$B$165),Datos!$G$168,IF(AND(O64=Datos!$B$158,P64=Datos!$B$162),Datos!$D$169,IF(AND(O64=Datos!$B$158,P64=Datos!$B$163),Datos!$E$169,IF(AND(O64=Datos!$B$158,P64=Datos!$B$164),Datos!$F$169,IF(AND(O64=Datos!$B$158,P64=Datos!$B$165),Datos!$G$169,IF(AND(O64=Datos!$B$159,P64=Datos!$B$162),"N/A",IF(AND(O64=Datos!$B$159,P64=Datos!$B$163),"N/A",IF(AND(O64=Datos!$B$159,P64=Datos!$B$164),"N/A",IF(AND(O64=Datos!$B$159,P64=Datos!$B$165),"N/A","-"))))))))))))))))</f>
        <v>-</v>
      </c>
      <c r="R64" s="67"/>
      <c r="S64" s="41" t="str">
        <f>(IF(AND(Q64=Datos!$D$167,R64=Datos!$B$171),Datos!$D$176,IF(AND(Q64=Datos!$D$168,R64=Datos!$B$171),Datos!$D$176,IF(AND(Q64=Datos!$D$169,R64=Datos!$B$171),Datos!$F$176,IF(AND(Q64=Datos!$E$167,R64=Datos!$B$171),Datos!$D$176,IF(AND(Q64=Datos!$E$168,R64=Datos!$B$171),Datos!$E$176,IF(AND(Q64=Datos!$E$169,R64=Datos!$B$171),Datos!$F$176,IF(AND(Q64=Datos!$F$167,R64=Datos!$B$171),Datos!$E$176,IF(AND(Q64=Datos!$F$168,R64=Datos!$B$171),Datos!$E$176,IF(AND(Q64=Datos!$F$169,R64=Datos!$B$171),Datos!$G$176,IF(AND(Q64=Datos!$G$167,R64=Datos!$B$171),Datos!$E$176,IF(AND(Q64=Datos!$G$168,R64=Datos!$B$171),Datos!$F$176,IF(AND(Q64=Datos!$G$169,R64=Datos!$B$171),Datos!$G$176,IF(AND(Q64=Datos!$D$167,R64=Datos!$B$172),Datos!$D$178,IF(AND(Q64=Datos!$D$168,R64=Datos!$B$172),Datos!$D$178,IF(AND(Q64=Datos!$D$169,R64=Datos!$B$172),Datos!$F$178,IF(AND(Q64=Datos!$E$167,R64=Datos!$B$172),Datos!$D$178,IF(AND(Q64=Datos!$E$168,R64=Datos!$B$172),Datos!$E$178,IF(AND(Q64=Datos!$E$169,R64=Datos!$B$172),Datos!$F$178,IF(AND(Q64=Datos!$F$167,R64=Datos!$B$172),Datos!$E$178,IF(AND(Q64=Datos!$F$168,R64=Datos!$B$172),Datos!$E$178,IF(AND(Q64=Datos!$F$169,R64=Datos!$B$172),Datos!$G$178,IF(AND(Q64=Datos!$G$167,R64=Datos!$B$172),Datos!$E$178,IF(AND(Q64=Datos!$G$168,R64=Datos!$B$172),Datos!$F$178,IF(AND(Q64=Datos!$G$169,R64=Datos!$B$172),Datos!$G$179,IF(AND(Q64=Datos!$D$167,R64=Datos!$B$173),Datos!$D$180,IF(AND(Q64=Datos!$D$168,R64=Datos!$B$173),Datos!$D$180,IF(AND(Q64=Datos!$D$169,R64=Datos!$B$173),Datos!$F$180,IF(AND(Q64=Datos!$E$167,R64=Datos!$B$173),Datos!$D$180,IF(AND(Q64=Datos!$E$168,R64=Datos!$B$173),Datos!$E$180,IF(AND(Q64=Datos!$E$169,R64=Datos!$B$173),Datos!$F$180,IF(AND(Q64=Datos!$F$167,R64=Datos!$B$173),Datos!$E$180,IF(AND(Q64=Datos!$F$168,R64=Datos!$B$173),Datos!$E$180,IF(AND(Q64=Datos!$F$169,R64=Datos!$B$173),Datos!$G$180,IF(AND(Q64=Datos!$G$167,R64=Datos!$B$173),Datos!$E$180,IF(AND(Q64=Datos!$G$168,R64=Datos!$B$173),Datos!$F$180,IF(AND(Q64=Datos!$G$169,R64=Datos!$B$173),Datos!$G$180,IF(AND(Q64=Datos!$D$167,R64=Datos!$B$174),Datos!$D$182,IF(AND(Q64=Datos!$D$168,R64=Datos!$B$174),Datos!$D$182,IF(AND(Q64=Datos!$D$169,R64=Datos!$B$174),Datos!$F$182,IF(AND(Q64=Datos!$E$167,R64=Datos!$B$174),Datos!$D$182,IF(AND(Q64=Datos!$E$168,R64=Datos!$B$174),Datos!$E$182,IF(AND(Q64=Datos!$E$169,R64=Datos!$B$174),Datos!$F$182,IF(AND(Q64=Datos!$F$167,R64=Datos!$B$174),Datos!$E$182,IF(AND(Q64=Datos!$F$168,R64=Datos!$B$174),Datos!$E$182,IF(AND(Q64=Datos!$F$169,R64=Datos!$B$174),Datos!$G$182,IF(AND(Q64=Datos!$G$167,R64=Datos!$B$174),Datos!$E$183,IF(AND(Q64=Datos!$G$168,R64=Datos!$B$174),Datos!$F$182,IF(AND(Q64=Datos!$G$169,R64=Datos!$B$174),Datos!$G$183,IF(O64=Datos!$B$159,Datos!$G$183,"-"))))))))))))))))))))))))))))))))))))))))))))))))))</f>
        <v>-</v>
      </c>
      <c r="T64" s="41" t="str">
        <f t="shared" si="0"/>
        <v>-</v>
      </c>
      <c r="U64" s="43"/>
      <c r="V64" s="43"/>
      <c r="W64" s="43"/>
      <c r="X64" s="43"/>
      <c r="Y64" s="43"/>
      <c r="Z64" s="43"/>
      <c r="AA64" s="43"/>
      <c r="AB64" s="44"/>
    </row>
    <row r="65" spans="1:28" s="45" customFormat="1" ht="134.25" customHeight="1" thickBot="1" x14ac:dyDescent="0.3">
      <c r="A65" s="149"/>
      <c r="B65" s="367"/>
      <c r="C65" s="368"/>
      <c r="D65" s="147" t="str">
        <f>IF(B65=0,"",VLOOKUP(B65,'Datos SGC'!$B$50:$C$71,2))</f>
        <v/>
      </c>
      <c r="E65" s="47"/>
      <c r="F65" s="42"/>
      <c r="G65" s="67"/>
      <c r="H65" s="67"/>
      <c r="I65" s="67"/>
      <c r="J65" s="67"/>
      <c r="K65" s="43"/>
      <c r="L65" s="43"/>
      <c r="M65" s="43"/>
      <c r="N65" s="43"/>
      <c r="O65" s="67"/>
      <c r="P65" s="67"/>
      <c r="Q65" s="41" t="str">
        <f>IF(AND(O65=Datos!$B$156,P65=Datos!$B$162),Datos!$D$167,IF(AND(O65=Datos!$B$156,P65=Datos!$B$163),Datos!$E$167,IF(AND(O65=Datos!$B$156,P65=Datos!$B$164),Datos!$F$167,IF(AND(O65=Datos!$B$156,P65=Datos!$B$165),Datos!$G$167,IF(AND(O65=Datos!$B$157,P65=Datos!$B$162),Datos!$D$168,IF(AND(O65=Datos!$B$157,P65=Datos!$B$163),Datos!$E$168,IF(AND(O65=Datos!$B$157,P65=Datos!$B$164),Datos!$F$168,IF(AND(O65=Datos!$B$157,P65=Datos!$B$165),Datos!$G$168,IF(AND(O65=Datos!$B$158,P65=Datos!$B$162),Datos!$D$169,IF(AND(O65=Datos!$B$158,P65=Datos!$B$163),Datos!$E$169,IF(AND(O65=Datos!$B$158,P65=Datos!$B$164),Datos!$F$169,IF(AND(O65=Datos!$B$158,P65=Datos!$B$165),Datos!$G$169,IF(AND(O65=Datos!$B$159,P65=Datos!$B$162),"N/A",IF(AND(O65=Datos!$B$159,P65=Datos!$B$163),"N/A",IF(AND(O65=Datos!$B$159,P65=Datos!$B$164),"N/A",IF(AND(O65=Datos!$B$159,P65=Datos!$B$165),"N/A","-"))))))))))))))))</f>
        <v>-</v>
      </c>
      <c r="R65" s="67"/>
      <c r="S65" s="41" t="str">
        <f>(IF(AND(Q65=Datos!$D$167,R65=Datos!$B$171),Datos!$D$176,IF(AND(Q65=Datos!$D$168,R65=Datos!$B$171),Datos!$D$176,IF(AND(Q65=Datos!$D$169,R65=Datos!$B$171),Datos!$F$176,IF(AND(Q65=Datos!$E$167,R65=Datos!$B$171),Datos!$D$176,IF(AND(Q65=Datos!$E$168,R65=Datos!$B$171),Datos!$E$176,IF(AND(Q65=Datos!$E$169,R65=Datos!$B$171),Datos!$F$176,IF(AND(Q65=Datos!$F$167,R65=Datos!$B$171),Datos!$E$176,IF(AND(Q65=Datos!$F$168,R65=Datos!$B$171),Datos!$E$176,IF(AND(Q65=Datos!$F$169,R65=Datos!$B$171),Datos!$G$176,IF(AND(Q65=Datos!$G$167,R65=Datos!$B$171),Datos!$E$176,IF(AND(Q65=Datos!$G$168,R65=Datos!$B$171),Datos!$F$176,IF(AND(Q65=Datos!$G$169,R65=Datos!$B$171),Datos!$G$176,IF(AND(Q65=Datos!$D$167,R65=Datos!$B$172),Datos!$D$178,IF(AND(Q65=Datos!$D$168,R65=Datos!$B$172),Datos!$D$178,IF(AND(Q65=Datos!$D$169,R65=Datos!$B$172),Datos!$F$178,IF(AND(Q65=Datos!$E$167,R65=Datos!$B$172),Datos!$D$178,IF(AND(Q65=Datos!$E$168,R65=Datos!$B$172),Datos!$E$178,IF(AND(Q65=Datos!$E$169,R65=Datos!$B$172),Datos!$F$178,IF(AND(Q65=Datos!$F$167,R65=Datos!$B$172),Datos!$E$178,IF(AND(Q65=Datos!$F$168,R65=Datos!$B$172),Datos!$E$178,IF(AND(Q65=Datos!$F$169,R65=Datos!$B$172),Datos!$G$178,IF(AND(Q65=Datos!$G$167,R65=Datos!$B$172),Datos!$E$178,IF(AND(Q65=Datos!$G$168,R65=Datos!$B$172),Datos!$F$178,IF(AND(Q65=Datos!$G$169,R65=Datos!$B$172),Datos!$G$179,IF(AND(Q65=Datos!$D$167,R65=Datos!$B$173),Datos!$D$180,IF(AND(Q65=Datos!$D$168,R65=Datos!$B$173),Datos!$D$180,IF(AND(Q65=Datos!$D$169,R65=Datos!$B$173),Datos!$F$180,IF(AND(Q65=Datos!$E$167,R65=Datos!$B$173),Datos!$D$180,IF(AND(Q65=Datos!$E$168,R65=Datos!$B$173),Datos!$E$180,IF(AND(Q65=Datos!$E$169,R65=Datos!$B$173),Datos!$F$180,IF(AND(Q65=Datos!$F$167,R65=Datos!$B$173),Datos!$E$180,IF(AND(Q65=Datos!$F$168,R65=Datos!$B$173),Datos!$E$180,IF(AND(Q65=Datos!$F$169,R65=Datos!$B$173),Datos!$G$180,IF(AND(Q65=Datos!$G$167,R65=Datos!$B$173),Datos!$E$180,IF(AND(Q65=Datos!$G$168,R65=Datos!$B$173),Datos!$F$180,IF(AND(Q65=Datos!$G$169,R65=Datos!$B$173),Datos!$G$180,IF(AND(Q65=Datos!$D$167,R65=Datos!$B$174),Datos!$D$182,IF(AND(Q65=Datos!$D$168,R65=Datos!$B$174),Datos!$D$182,IF(AND(Q65=Datos!$D$169,R65=Datos!$B$174),Datos!$F$182,IF(AND(Q65=Datos!$E$167,R65=Datos!$B$174),Datos!$D$182,IF(AND(Q65=Datos!$E$168,R65=Datos!$B$174),Datos!$E$182,IF(AND(Q65=Datos!$E$169,R65=Datos!$B$174),Datos!$F$182,IF(AND(Q65=Datos!$F$167,R65=Datos!$B$174),Datos!$E$182,IF(AND(Q65=Datos!$F$168,R65=Datos!$B$174),Datos!$E$182,IF(AND(Q65=Datos!$F$169,R65=Datos!$B$174),Datos!$G$182,IF(AND(Q65=Datos!$G$167,R65=Datos!$B$174),Datos!$E$183,IF(AND(Q65=Datos!$G$168,R65=Datos!$B$174),Datos!$F$182,IF(AND(Q65=Datos!$G$169,R65=Datos!$B$174),Datos!$G$183,IF(O65=Datos!$B$159,Datos!$G$183,"-"))))))))))))))))))))))))))))))))))))))))))))))))))</f>
        <v>-</v>
      </c>
      <c r="T65" s="41" t="str">
        <f t="shared" si="0"/>
        <v>-</v>
      </c>
      <c r="U65" s="43"/>
      <c r="V65" s="43"/>
      <c r="W65" s="43"/>
      <c r="X65" s="43"/>
      <c r="Y65" s="43"/>
      <c r="Z65" s="43"/>
      <c r="AA65" s="43"/>
      <c r="AB65" s="44"/>
    </row>
    <row r="66" spans="1:28" s="45" customFormat="1" ht="134.25" customHeight="1" thickBot="1" x14ac:dyDescent="0.3">
      <c r="A66" s="149"/>
      <c r="B66" s="367"/>
      <c r="C66" s="368"/>
      <c r="D66" s="147" t="str">
        <f>IF(B66=0,"",VLOOKUP(B66,'Datos SGC'!$B$50:$C$71,2))</f>
        <v/>
      </c>
      <c r="E66" s="47"/>
      <c r="F66" s="42"/>
      <c r="G66" s="67"/>
      <c r="H66" s="67"/>
      <c r="I66" s="67"/>
      <c r="J66" s="67"/>
      <c r="K66" s="43"/>
      <c r="L66" s="43"/>
      <c r="M66" s="43"/>
      <c r="N66" s="43"/>
      <c r="O66" s="67"/>
      <c r="P66" s="67"/>
      <c r="Q66" s="41" t="str">
        <f>IF(AND(O66=Datos!$B$156,P66=Datos!$B$162),Datos!$D$167,IF(AND(O66=Datos!$B$156,P66=Datos!$B$163),Datos!$E$167,IF(AND(O66=Datos!$B$156,P66=Datos!$B$164),Datos!$F$167,IF(AND(O66=Datos!$B$156,P66=Datos!$B$165),Datos!$G$167,IF(AND(O66=Datos!$B$157,P66=Datos!$B$162),Datos!$D$168,IF(AND(O66=Datos!$B$157,P66=Datos!$B$163),Datos!$E$168,IF(AND(O66=Datos!$B$157,P66=Datos!$B$164),Datos!$F$168,IF(AND(O66=Datos!$B$157,P66=Datos!$B$165),Datos!$G$168,IF(AND(O66=Datos!$B$158,P66=Datos!$B$162),Datos!$D$169,IF(AND(O66=Datos!$B$158,P66=Datos!$B$163),Datos!$E$169,IF(AND(O66=Datos!$B$158,P66=Datos!$B$164),Datos!$F$169,IF(AND(O66=Datos!$B$158,P66=Datos!$B$165),Datos!$G$169,IF(AND(O66=Datos!$B$159,P66=Datos!$B$162),"N/A",IF(AND(O66=Datos!$B$159,P66=Datos!$B$163),"N/A",IF(AND(O66=Datos!$B$159,P66=Datos!$B$164),"N/A",IF(AND(O66=Datos!$B$159,P66=Datos!$B$165),"N/A","-"))))))))))))))))</f>
        <v>-</v>
      </c>
      <c r="R66" s="67"/>
      <c r="S66" s="41" t="str">
        <f>(IF(AND(Q66=Datos!$D$167,R66=Datos!$B$171),Datos!$D$176,IF(AND(Q66=Datos!$D$168,R66=Datos!$B$171),Datos!$D$176,IF(AND(Q66=Datos!$D$169,R66=Datos!$B$171),Datos!$F$176,IF(AND(Q66=Datos!$E$167,R66=Datos!$B$171),Datos!$D$176,IF(AND(Q66=Datos!$E$168,R66=Datos!$B$171),Datos!$E$176,IF(AND(Q66=Datos!$E$169,R66=Datos!$B$171),Datos!$F$176,IF(AND(Q66=Datos!$F$167,R66=Datos!$B$171),Datos!$E$176,IF(AND(Q66=Datos!$F$168,R66=Datos!$B$171),Datos!$E$176,IF(AND(Q66=Datos!$F$169,R66=Datos!$B$171),Datos!$G$176,IF(AND(Q66=Datos!$G$167,R66=Datos!$B$171),Datos!$E$176,IF(AND(Q66=Datos!$G$168,R66=Datos!$B$171),Datos!$F$176,IF(AND(Q66=Datos!$G$169,R66=Datos!$B$171),Datos!$G$176,IF(AND(Q66=Datos!$D$167,R66=Datos!$B$172),Datos!$D$178,IF(AND(Q66=Datos!$D$168,R66=Datos!$B$172),Datos!$D$178,IF(AND(Q66=Datos!$D$169,R66=Datos!$B$172),Datos!$F$178,IF(AND(Q66=Datos!$E$167,R66=Datos!$B$172),Datos!$D$178,IF(AND(Q66=Datos!$E$168,R66=Datos!$B$172),Datos!$E$178,IF(AND(Q66=Datos!$E$169,R66=Datos!$B$172),Datos!$F$178,IF(AND(Q66=Datos!$F$167,R66=Datos!$B$172),Datos!$E$178,IF(AND(Q66=Datos!$F$168,R66=Datos!$B$172),Datos!$E$178,IF(AND(Q66=Datos!$F$169,R66=Datos!$B$172),Datos!$G$178,IF(AND(Q66=Datos!$G$167,R66=Datos!$B$172),Datos!$E$178,IF(AND(Q66=Datos!$G$168,R66=Datos!$B$172),Datos!$F$178,IF(AND(Q66=Datos!$G$169,R66=Datos!$B$172),Datos!$G$179,IF(AND(Q66=Datos!$D$167,R66=Datos!$B$173),Datos!$D$180,IF(AND(Q66=Datos!$D$168,R66=Datos!$B$173),Datos!$D$180,IF(AND(Q66=Datos!$D$169,R66=Datos!$B$173),Datos!$F$180,IF(AND(Q66=Datos!$E$167,R66=Datos!$B$173),Datos!$D$180,IF(AND(Q66=Datos!$E$168,R66=Datos!$B$173),Datos!$E$180,IF(AND(Q66=Datos!$E$169,R66=Datos!$B$173),Datos!$F$180,IF(AND(Q66=Datos!$F$167,R66=Datos!$B$173),Datos!$E$180,IF(AND(Q66=Datos!$F$168,R66=Datos!$B$173),Datos!$E$180,IF(AND(Q66=Datos!$F$169,R66=Datos!$B$173),Datos!$G$180,IF(AND(Q66=Datos!$G$167,R66=Datos!$B$173),Datos!$E$180,IF(AND(Q66=Datos!$G$168,R66=Datos!$B$173),Datos!$F$180,IF(AND(Q66=Datos!$G$169,R66=Datos!$B$173),Datos!$G$180,IF(AND(Q66=Datos!$D$167,R66=Datos!$B$174),Datos!$D$182,IF(AND(Q66=Datos!$D$168,R66=Datos!$B$174),Datos!$D$182,IF(AND(Q66=Datos!$D$169,R66=Datos!$B$174),Datos!$F$182,IF(AND(Q66=Datos!$E$167,R66=Datos!$B$174),Datos!$D$182,IF(AND(Q66=Datos!$E$168,R66=Datos!$B$174),Datos!$E$182,IF(AND(Q66=Datos!$E$169,R66=Datos!$B$174),Datos!$F$182,IF(AND(Q66=Datos!$F$167,R66=Datos!$B$174),Datos!$E$182,IF(AND(Q66=Datos!$F$168,R66=Datos!$B$174),Datos!$E$182,IF(AND(Q66=Datos!$F$169,R66=Datos!$B$174),Datos!$G$182,IF(AND(Q66=Datos!$G$167,R66=Datos!$B$174),Datos!$E$183,IF(AND(Q66=Datos!$G$168,R66=Datos!$B$174),Datos!$F$182,IF(AND(Q66=Datos!$G$169,R66=Datos!$B$174),Datos!$G$183,IF(O66=Datos!$B$159,Datos!$G$183,"-"))))))))))))))))))))))))))))))))))))))))))))))))))</f>
        <v>-</v>
      </c>
      <c r="T66" s="41" t="str">
        <f t="shared" si="0"/>
        <v>-</v>
      </c>
      <c r="U66" s="43"/>
      <c r="V66" s="43"/>
      <c r="W66" s="43"/>
      <c r="X66" s="43"/>
      <c r="Y66" s="43"/>
      <c r="Z66" s="43"/>
      <c r="AA66" s="43"/>
      <c r="AB66" s="44"/>
    </row>
    <row r="67" spans="1:28" s="45" customFormat="1" ht="134.25" customHeight="1" thickBot="1" x14ac:dyDescent="0.3">
      <c r="A67" s="149"/>
      <c r="B67" s="367"/>
      <c r="C67" s="368"/>
      <c r="D67" s="147" t="str">
        <f>IF(B67=0,"",VLOOKUP(B67,'Datos SGC'!$B$50:$C$71,2))</f>
        <v/>
      </c>
      <c r="E67" s="47"/>
      <c r="F67" s="42"/>
      <c r="G67" s="67"/>
      <c r="H67" s="67"/>
      <c r="I67" s="67"/>
      <c r="J67" s="67"/>
      <c r="K67" s="43"/>
      <c r="L67" s="43"/>
      <c r="M67" s="43"/>
      <c r="N67" s="43"/>
      <c r="O67" s="67"/>
      <c r="P67" s="67"/>
      <c r="Q67" s="41" t="str">
        <f>IF(AND(O67=Datos!$B$156,P67=Datos!$B$162),Datos!$D$167,IF(AND(O67=Datos!$B$156,P67=Datos!$B$163),Datos!$E$167,IF(AND(O67=Datos!$B$156,P67=Datos!$B$164),Datos!$F$167,IF(AND(O67=Datos!$B$156,P67=Datos!$B$165),Datos!$G$167,IF(AND(O67=Datos!$B$157,P67=Datos!$B$162),Datos!$D$168,IF(AND(O67=Datos!$B$157,P67=Datos!$B$163),Datos!$E$168,IF(AND(O67=Datos!$B$157,P67=Datos!$B$164),Datos!$F$168,IF(AND(O67=Datos!$B$157,P67=Datos!$B$165),Datos!$G$168,IF(AND(O67=Datos!$B$158,P67=Datos!$B$162),Datos!$D$169,IF(AND(O67=Datos!$B$158,P67=Datos!$B$163),Datos!$E$169,IF(AND(O67=Datos!$B$158,P67=Datos!$B$164),Datos!$F$169,IF(AND(O67=Datos!$B$158,P67=Datos!$B$165),Datos!$G$169,IF(AND(O67=Datos!$B$159,P67=Datos!$B$162),"N/A",IF(AND(O67=Datos!$B$159,P67=Datos!$B$163),"N/A",IF(AND(O67=Datos!$B$159,P67=Datos!$B$164),"N/A",IF(AND(O67=Datos!$B$159,P67=Datos!$B$165),"N/A","-"))))))))))))))))</f>
        <v>-</v>
      </c>
      <c r="R67" s="67"/>
      <c r="S67" s="41" t="str">
        <f>(IF(AND(Q67=Datos!$D$167,R67=Datos!$B$171),Datos!$D$176,IF(AND(Q67=Datos!$D$168,R67=Datos!$B$171),Datos!$D$176,IF(AND(Q67=Datos!$D$169,R67=Datos!$B$171),Datos!$F$176,IF(AND(Q67=Datos!$E$167,R67=Datos!$B$171),Datos!$D$176,IF(AND(Q67=Datos!$E$168,R67=Datos!$B$171),Datos!$E$176,IF(AND(Q67=Datos!$E$169,R67=Datos!$B$171),Datos!$F$176,IF(AND(Q67=Datos!$F$167,R67=Datos!$B$171),Datos!$E$176,IF(AND(Q67=Datos!$F$168,R67=Datos!$B$171),Datos!$E$176,IF(AND(Q67=Datos!$F$169,R67=Datos!$B$171),Datos!$G$176,IF(AND(Q67=Datos!$G$167,R67=Datos!$B$171),Datos!$E$176,IF(AND(Q67=Datos!$G$168,R67=Datos!$B$171),Datos!$F$176,IF(AND(Q67=Datos!$G$169,R67=Datos!$B$171),Datos!$G$176,IF(AND(Q67=Datos!$D$167,R67=Datos!$B$172),Datos!$D$178,IF(AND(Q67=Datos!$D$168,R67=Datos!$B$172),Datos!$D$178,IF(AND(Q67=Datos!$D$169,R67=Datos!$B$172),Datos!$F$178,IF(AND(Q67=Datos!$E$167,R67=Datos!$B$172),Datos!$D$178,IF(AND(Q67=Datos!$E$168,R67=Datos!$B$172),Datos!$E$178,IF(AND(Q67=Datos!$E$169,R67=Datos!$B$172),Datos!$F$178,IF(AND(Q67=Datos!$F$167,R67=Datos!$B$172),Datos!$E$178,IF(AND(Q67=Datos!$F$168,R67=Datos!$B$172),Datos!$E$178,IF(AND(Q67=Datos!$F$169,R67=Datos!$B$172),Datos!$G$178,IF(AND(Q67=Datos!$G$167,R67=Datos!$B$172),Datos!$E$178,IF(AND(Q67=Datos!$G$168,R67=Datos!$B$172),Datos!$F$178,IF(AND(Q67=Datos!$G$169,R67=Datos!$B$172),Datos!$G$179,IF(AND(Q67=Datos!$D$167,R67=Datos!$B$173),Datos!$D$180,IF(AND(Q67=Datos!$D$168,R67=Datos!$B$173),Datos!$D$180,IF(AND(Q67=Datos!$D$169,R67=Datos!$B$173),Datos!$F$180,IF(AND(Q67=Datos!$E$167,R67=Datos!$B$173),Datos!$D$180,IF(AND(Q67=Datos!$E$168,R67=Datos!$B$173),Datos!$E$180,IF(AND(Q67=Datos!$E$169,R67=Datos!$B$173),Datos!$F$180,IF(AND(Q67=Datos!$F$167,R67=Datos!$B$173),Datos!$E$180,IF(AND(Q67=Datos!$F$168,R67=Datos!$B$173),Datos!$E$180,IF(AND(Q67=Datos!$F$169,R67=Datos!$B$173),Datos!$G$180,IF(AND(Q67=Datos!$G$167,R67=Datos!$B$173),Datos!$E$180,IF(AND(Q67=Datos!$G$168,R67=Datos!$B$173),Datos!$F$180,IF(AND(Q67=Datos!$G$169,R67=Datos!$B$173),Datos!$G$180,IF(AND(Q67=Datos!$D$167,R67=Datos!$B$174),Datos!$D$182,IF(AND(Q67=Datos!$D$168,R67=Datos!$B$174),Datos!$D$182,IF(AND(Q67=Datos!$D$169,R67=Datos!$B$174),Datos!$F$182,IF(AND(Q67=Datos!$E$167,R67=Datos!$B$174),Datos!$D$182,IF(AND(Q67=Datos!$E$168,R67=Datos!$B$174),Datos!$E$182,IF(AND(Q67=Datos!$E$169,R67=Datos!$B$174),Datos!$F$182,IF(AND(Q67=Datos!$F$167,R67=Datos!$B$174),Datos!$E$182,IF(AND(Q67=Datos!$F$168,R67=Datos!$B$174),Datos!$E$182,IF(AND(Q67=Datos!$F$169,R67=Datos!$B$174),Datos!$G$182,IF(AND(Q67=Datos!$G$167,R67=Datos!$B$174),Datos!$E$183,IF(AND(Q67=Datos!$G$168,R67=Datos!$B$174),Datos!$F$182,IF(AND(Q67=Datos!$G$169,R67=Datos!$B$174),Datos!$G$183,IF(O67=Datos!$B$159,Datos!$G$183,"-"))))))))))))))))))))))))))))))))))))))))))))))))))</f>
        <v>-</v>
      </c>
      <c r="T67" s="41" t="str">
        <f t="shared" si="0"/>
        <v>-</v>
      </c>
      <c r="U67" s="43"/>
      <c r="V67" s="43"/>
      <c r="W67" s="43"/>
      <c r="X67" s="43"/>
      <c r="Y67" s="43"/>
      <c r="Z67" s="43"/>
      <c r="AA67" s="43"/>
      <c r="AB67" s="44"/>
    </row>
    <row r="68" spans="1:28" s="45" customFormat="1" ht="134.25" customHeight="1" thickBot="1" x14ac:dyDescent="0.3">
      <c r="A68" s="149"/>
      <c r="B68" s="367"/>
      <c r="C68" s="368"/>
      <c r="D68" s="147" t="str">
        <f>IF(B68=0,"",VLOOKUP(B68,'Datos SGC'!$B$50:$C$71,2))</f>
        <v/>
      </c>
      <c r="E68" s="47"/>
      <c r="F68" s="42"/>
      <c r="G68" s="67"/>
      <c r="H68" s="67"/>
      <c r="I68" s="67"/>
      <c r="J68" s="67"/>
      <c r="K68" s="43"/>
      <c r="L68" s="43"/>
      <c r="M68" s="43"/>
      <c r="N68" s="43"/>
      <c r="O68" s="67"/>
      <c r="P68" s="67"/>
      <c r="Q68" s="41" t="str">
        <f>IF(AND(O68=Datos!$B$156,P68=Datos!$B$162),Datos!$D$167,IF(AND(O68=Datos!$B$156,P68=Datos!$B$163),Datos!$E$167,IF(AND(O68=Datos!$B$156,P68=Datos!$B$164),Datos!$F$167,IF(AND(O68=Datos!$B$156,P68=Datos!$B$165),Datos!$G$167,IF(AND(O68=Datos!$B$157,P68=Datos!$B$162),Datos!$D$168,IF(AND(O68=Datos!$B$157,P68=Datos!$B$163),Datos!$E$168,IF(AND(O68=Datos!$B$157,P68=Datos!$B$164),Datos!$F$168,IF(AND(O68=Datos!$B$157,P68=Datos!$B$165),Datos!$G$168,IF(AND(O68=Datos!$B$158,P68=Datos!$B$162),Datos!$D$169,IF(AND(O68=Datos!$B$158,P68=Datos!$B$163),Datos!$E$169,IF(AND(O68=Datos!$B$158,P68=Datos!$B$164),Datos!$F$169,IF(AND(O68=Datos!$B$158,P68=Datos!$B$165),Datos!$G$169,IF(AND(O68=Datos!$B$159,P68=Datos!$B$162),"N/A",IF(AND(O68=Datos!$B$159,P68=Datos!$B$163),"N/A",IF(AND(O68=Datos!$B$159,P68=Datos!$B$164),"N/A",IF(AND(O68=Datos!$B$159,P68=Datos!$B$165),"N/A","-"))))))))))))))))</f>
        <v>-</v>
      </c>
      <c r="R68" s="67"/>
      <c r="S68" s="41" t="str">
        <f>(IF(AND(Q68=Datos!$D$167,R68=Datos!$B$171),Datos!$D$176,IF(AND(Q68=Datos!$D$168,R68=Datos!$B$171),Datos!$D$176,IF(AND(Q68=Datos!$D$169,R68=Datos!$B$171),Datos!$F$176,IF(AND(Q68=Datos!$E$167,R68=Datos!$B$171),Datos!$D$176,IF(AND(Q68=Datos!$E$168,R68=Datos!$B$171),Datos!$E$176,IF(AND(Q68=Datos!$E$169,R68=Datos!$B$171),Datos!$F$176,IF(AND(Q68=Datos!$F$167,R68=Datos!$B$171),Datos!$E$176,IF(AND(Q68=Datos!$F$168,R68=Datos!$B$171),Datos!$E$176,IF(AND(Q68=Datos!$F$169,R68=Datos!$B$171),Datos!$G$176,IF(AND(Q68=Datos!$G$167,R68=Datos!$B$171),Datos!$E$176,IF(AND(Q68=Datos!$G$168,R68=Datos!$B$171),Datos!$F$176,IF(AND(Q68=Datos!$G$169,R68=Datos!$B$171),Datos!$G$176,IF(AND(Q68=Datos!$D$167,R68=Datos!$B$172),Datos!$D$178,IF(AND(Q68=Datos!$D$168,R68=Datos!$B$172),Datos!$D$178,IF(AND(Q68=Datos!$D$169,R68=Datos!$B$172),Datos!$F$178,IF(AND(Q68=Datos!$E$167,R68=Datos!$B$172),Datos!$D$178,IF(AND(Q68=Datos!$E$168,R68=Datos!$B$172),Datos!$E$178,IF(AND(Q68=Datos!$E$169,R68=Datos!$B$172),Datos!$F$178,IF(AND(Q68=Datos!$F$167,R68=Datos!$B$172),Datos!$E$178,IF(AND(Q68=Datos!$F$168,R68=Datos!$B$172),Datos!$E$178,IF(AND(Q68=Datos!$F$169,R68=Datos!$B$172),Datos!$G$178,IF(AND(Q68=Datos!$G$167,R68=Datos!$B$172),Datos!$E$178,IF(AND(Q68=Datos!$G$168,R68=Datos!$B$172),Datos!$F$178,IF(AND(Q68=Datos!$G$169,R68=Datos!$B$172),Datos!$G$179,IF(AND(Q68=Datos!$D$167,R68=Datos!$B$173),Datos!$D$180,IF(AND(Q68=Datos!$D$168,R68=Datos!$B$173),Datos!$D$180,IF(AND(Q68=Datos!$D$169,R68=Datos!$B$173),Datos!$F$180,IF(AND(Q68=Datos!$E$167,R68=Datos!$B$173),Datos!$D$180,IF(AND(Q68=Datos!$E$168,R68=Datos!$B$173),Datos!$E$180,IF(AND(Q68=Datos!$E$169,R68=Datos!$B$173),Datos!$F$180,IF(AND(Q68=Datos!$F$167,R68=Datos!$B$173),Datos!$E$180,IF(AND(Q68=Datos!$F$168,R68=Datos!$B$173),Datos!$E$180,IF(AND(Q68=Datos!$F$169,R68=Datos!$B$173),Datos!$G$180,IF(AND(Q68=Datos!$G$167,R68=Datos!$B$173),Datos!$E$180,IF(AND(Q68=Datos!$G$168,R68=Datos!$B$173),Datos!$F$180,IF(AND(Q68=Datos!$G$169,R68=Datos!$B$173),Datos!$G$180,IF(AND(Q68=Datos!$D$167,R68=Datos!$B$174),Datos!$D$182,IF(AND(Q68=Datos!$D$168,R68=Datos!$B$174),Datos!$D$182,IF(AND(Q68=Datos!$D$169,R68=Datos!$B$174),Datos!$F$182,IF(AND(Q68=Datos!$E$167,R68=Datos!$B$174),Datos!$D$182,IF(AND(Q68=Datos!$E$168,R68=Datos!$B$174),Datos!$E$182,IF(AND(Q68=Datos!$E$169,R68=Datos!$B$174),Datos!$F$182,IF(AND(Q68=Datos!$F$167,R68=Datos!$B$174),Datos!$E$182,IF(AND(Q68=Datos!$F$168,R68=Datos!$B$174),Datos!$E$182,IF(AND(Q68=Datos!$F$169,R68=Datos!$B$174),Datos!$G$182,IF(AND(Q68=Datos!$G$167,R68=Datos!$B$174),Datos!$E$183,IF(AND(Q68=Datos!$G$168,R68=Datos!$B$174),Datos!$F$182,IF(AND(Q68=Datos!$G$169,R68=Datos!$B$174),Datos!$G$183,IF(O68=Datos!$B$159,Datos!$G$183,"-"))))))))))))))))))))))))))))))))))))))))))))))))))</f>
        <v>-</v>
      </c>
      <c r="T68" s="41" t="str">
        <f t="shared" si="0"/>
        <v>-</v>
      </c>
      <c r="U68" s="43"/>
      <c r="V68" s="43"/>
      <c r="W68" s="43"/>
      <c r="X68" s="43"/>
      <c r="Y68" s="43"/>
      <c r="Z68" s="43"/>
      <c r="AA68" s="43"/>
      <c r="AB68" s="44"/>
    </row>
    <row r="69" spans="1:28" s="45" customFormat="1" ht="134.25" customHeight="1" thickBot="1" x14ac:dyDescent="0.3">
      <c r="A69" s="149"/>
      <c r="B69" s="367"/>
      <c r="C69" s="368"/>
      <c r="D69" s="147" t="str">
        <f>IF(B69=0,"",VLOOKUP(B69,'Datos SGC'!$B$50:$C$71,2))</f>
        <v/>
      </c>
      <c r="E69" s="47"/>
      <c r="F69" s="42"/>
      <c r="G69" s="67"/>
      <c r="H69" s="67"/>
      <c r="I69" s="67"/>
      <c r="J69" s="67"/>
      <c r="K69" s="43"/>
      <c r="L69" s="43"/>
      <c r="M69" s="43"/>
      <c r="N69" s="43"/>
      <c r="O69" s="67"/>
      <c r="P69" s="67"/>
      <c r="Q69" s="41" t="str">
        <f>IF(AND(O69=Datos!$B$156,P69=Datos!$B$162),Datos!$D$167,IF(AND(O69=Datos!$B$156,P69=Datos!$B$163),Datos!$E$167,IF(AND(O69=Datos!$B$156,P69=Datos!$B$164),Datos!$F$167,IF(AND(O69=Datos!$B$156,P69=Datos!$B$165),Datos!$G$167,IF(AND(O69=Datos!$B$157,P69=Datos!$B$162),Datos!$D$168,IF(AND(O69=Datos!$B$157,P69=Datos!$B$163),Datos!$E$168,IF(AND(O69=Datos!$B$157,P69=Datos!$B$164),Datos!$F$168,IF(AND(O69=Datos!$B$157,P69=Datos!$B$165),Datos!$G$168,IF(AND(O69=Datos!$B$158,P69=Datos!$B$162),Datos!$D$169,IF(AND(O69=Datos!$B$158,P69=Datos!$B$163),Datos!$E$169,IF(AND(O69=Datos!$B$158,P69=Datos!$B$164),Datos!$F$169,IF(AND(O69=Datos!$B$158,P69=Datos!$B$165),Datos!$G$169,IF(AND(O69=Datos!$B$159,P69=Datos!$B$162),"N/A",IF(AND(O69=Datos!$B$159,P69=Datos!$B$163),"N/A",IF(AND(O69=Datos!$B$159,P69=Datos!$B$164),"N/A",IF(AND(O69=Datos!$B$159,P69=Datos!$B$165),"N/A","-"))))))))))))))))</f>
        <v>-</v>
      </c>
      <c r="R69" s="67"/>
      <c r="S69" s="41" t="str">
        <f>(IF(AND(Q69=Datos!$D$167,R69=Datos!$B$171),Datos!$D$176,IF(AND(Q69=Datos!$D$168,R69=Datos!$B$171),Datos!$D$176,IF(AND(Q69=Datos!$D$169,R69=Datos!$B$171),Datos!$F$176,IF(AND(Q69=Datos!$E$167,R69=Datos!$B$171),Datos!$D$176,IF(AND(Q69=Datos!$E$168,R69=Datos!$B$171),Datos!$E$176,IF(AND(Q69=Datos!$E$169,R69=Datos!$B$171),Datos!$F$176,IF(AND(Q69=Datos!$F$167,R69=Datos!$B$171),Datos!$E$176,IF(AND(Q69=Datos!$F$168,R69=Datos!$B$171),Datos!$E$176,IF(AND(Q69=Datos!$F$169,R69=Datos!$B$171),Datos!$G$176,IF(AND(Q69=Datos!$G$167,R69=Datos!$B$171),Datos!$E$176,IF(AND(Q69=Datos!$G$168,R69=Datos!$B$171),Datos!$F$176,IF(AND(Q69=Datos!$G$169,R69=Datos!$B$171),Datos!$G$176,IF(AND(Q69=Datos!$D$167,R69=Datos!$B$172),Datos!$D$178,IF(AND(Q69=Datos!$D$168,R69=Datos!$B$172),Datos!$D$178,IF(AND(Q69=Datos!$D$169,R69=Datos!$B$172),Datos!$F$178,IF(AND(Q69=Datos!$E$167,R69=Datos!$B$172),Datos!$D$178,IF(AND(Q69=Datos!$E$168,R69=Datos!$B$172),Datos!$E$178,IF(AND(Q69=Datos!$E$169,R69=Datos!$B$172),Datos!$F$178,IF(AND(Q69=Datos!$F$167,R69=Datos!$B$172),Datos!$E$178,IF(AND(Q69=Datos!$F$168,R69=Datos!$B$172),Datos!$E$178,IF(AND(Q69=Datos!$F$169,R69=Datos!$B$172),Datos!$G$178,IF(AND(Q69=Datos!$G$167,R69=Datos!$B$172),Datos!$E$178,IF(AND(Q69=Datos!$G$168,R69=Datos!$B$172),Datos!$F$178,IF(AND(Q69=Datos!$G$169,R69=Datos!$B$172),Datos!$G$179,IF(AND(Q69=Datos!$D$167,R69=Datos!$B$173),Datos!$D$180,IF(AND(Q69=Datos!$D$168,R69=Datos!$B$173),Datos!$D$180,IF(AND(Q69=Datos!$D$169,R69=Datos!$B$173),Datos!$F$180,IF(AND(Q69=Datos!$E$167,R69=Datos!$B$173),Datos!$D$180,IF(AND(Q69=Datos!$E$168,R69=Datos!$B$173),Datos!$E$180,IF(AND(Q69=Datos!$E$169,R69=Datos!$B$173),Datos!$F$180,IF(AND(Q69=Datos!$F$167,R69=Datos!$B$173),Datos!$E$180,IF(AND(Q69=Datos!$F$168,R69=Datos!$B$173),Datos!$E$180,IF(AND(Q69=Datos!$F$169,R69=Datos!$B$173),Datos!$G$180,IF(AND(Q69=Datos!$G$167,R69=Datos!$B$173),Datos!$E$180,IF(AND(Q69=Datos!$G$168,R69=Datos!$B$173),Datos!$F$180,IF(AND(Q69=Datos!$G$169,R69=Datos!$B$173),Datos!$G$180,IF(AND(Q69=Datos!$D$167,R69=Datos!$B$174),Datos!$D$182,IF(AND(Q69=Datos!$D$168,R69=Datos!$B$174),Datos!$D$182,IF(AND(Q69=Datos!$D$169,R69=Datos!$B$174),Datos!$F$182,IF(AND(Q69=Datos!$E$167,R69=Datos!$B$174),Datos!$D$182,IF(AND(Q69=Datos!$E$168,R69=Datos!$B$174),Datos!$E$182,IF(AND(Q69=Datos!$E$169,R69=Datos!$B$174),Datos!$F$182,IF(AND(Q69=Datos!$F$167,R69=Datos!$B$174),Datos!$E$182,IF(AND(Q69=Datos!$F$168,R69=Datos!$B$174),Datos!$E$182,IF(AND(Q69=Datos!$F$169,R69=Datos!$B$174),Datos!$G$182,IF(AND(Q69=Datos!$G$167,R69=Datos!$B$174),Datos!$E$183,IF(AND(Q69=Datos!$G$168,R69=Datos!$B$174),Datos!$F$182,IF(AND(Q69=Datos!$G$169,R69=Datos!$B$174),Datos!$G$183,IF(O69=Datos!$B$159,Datos!$G$183,"-"))))))))))))))))))))))))))))))))))))))))))))))))))</f>
        <v>-</v>
      </c>
      <c r="T69" s="41" t="str">
        <f t="shared" si="0"/>
        <v>-</v>
      </c>
      <c r="U69" s="43"/>
      <c r="V69" s="43"/>
      <c r="W69" s="43"/>
      <c r="X69" s="43"/>
      <c r="Y69" s="43"/>
      <c r="Z69" s="43"/>
      <c r="AA69" s="43"/>
      <c r="AB69" s="44"/>
    </row>
    <row r="70" spans="1:28" s="45" customFormat="1" ht="134.25" customHeight="1" thickBot="1" x14ac:dyDescent="0.3">
      <c r="A70" s="149"/>
      <c r="B70" s="367"/>
      <c r="C70" s="368"/>
      <c r="D70" s="147" t="str">
        <f>IF(B70=0,"",VLOOKUP(B70,'Datos SGC'!$B$50:$C$71,2))</f>
        <v/>
      </c>
      <c r="E70" s="47"/>
      <c r="F70" s="42"/>
      <c r="G70" s="67"/>
      <c r="H70" s="67"/>
      <c r="I70" s="67"/>
      <c r="J70" s="67"/>
      <c r="K70" s="43"/>
      <c r="L70" s="43"/>
      <c r="M70" s="43"/>
      <c r="N70" s="43"/>
      <c r="O70" s="67"/>
      <c r="P70" s="67"/>
      <c r="Q70" s="41" t="str">
        <f>IF(AND(O70=Datos!$B$156,P70=Datos!$B$162),Datos!$D$167,IF(AND(O70=Datos!$B$156,P70=Datos!$B$163),Datos!$E$167,IF(AND(O70=Datos!$B$156,P70=Datos!$B$164),Datos!$F$167,IF(AND(O70=Datos!$B$156,P70=Datos!$B$165),Datos!$G$167,IF(AND(O70=Datos!$B$157,P70=Datos!$B$162),Datos!$D$168,IF(AND(O70=Datos!$B$157,P70=Datos!$B$163),Datos!$E$168,IF(AND(O70=Datos!$B$157,P70=Datos!$B$164),Datos!$F$168,IF(AND(O70=Datos!$B$157,P70=Datos!$B$165),Datos!$G$168,IF(AND(O70=Datos!$B$158,P70=Datos!$B$162),Datos!$D$169,IF(AND(O70=Datos!$B$158,P70=Datos!$B$163),Datos!$E$169,IF(AND(O70=Datos!$B$158,P70=Datos!$B$164),Datos!$F$169,IF(AND(O70=Datos!$B$158,P70=Datos!$B$165),Datos!$G$169,IF(AND(O70=Datos!$B$159,P70=Datos!$B$162),"N/A",IF(AND(O70=Datos!$B$159,P70=Datos!$B$163),"N/A",IF(AND(O70=Datos!$B$159,P70=Datos!$B$164),"N/A",IF(AND(O70=Datos!$B$159,P70=Datos!$B$165),"N/A","-"))))))))))))))))</f>
        <v>-</v>
      </c>
      <c r="R70" s="67"/>
      <c r="S70" s="41" t="str">
        <f>(IF(AND(Q70=Datos!$D$167,R70=Datos!$B$171),Datos!$D$176,IF(AND(Q70=Datos!$D$168,R70=Datos!$B$171),Datos!$D$176,IF(AND(Q70=Datos!$D$169,R70=Datos!$B$171),Datos!$F$176,IF(AND(Q70=Datos!$E$167,R70=Datos!$B$171),Datos!$D$176,IF(AND(Q70=Datos!$E$168,R70=Datos!$B$171),Datos!$E$176,IF(AND(Q70=Datos!$E$169,R70=Datos!$B$171),Datos!$F$176,IF(AND(Q70=Datos!$F$167,R70=Datos!$B$171),Datos!$E$176,IF(AND(Q70=Datos!$F$168,R70=Datos!$B$171),Datos!$E$176,IF(AND(Q70=Datos!$F$169,R70=Datos!$B$171),Datos!$G$176,IF(AND(Q70=Datos!$G$167,R70=Datos!$B$171),Datos!$E$176,IF(AND(Q70=Datos!$G$168,R70=Datos!$B$171),Datos!$F$176,IF(AND(Q70=Datos!$G$169,R70=Datos!$B$171),Datos!$G$176,IF(AND(Q70=Datos!$D$167,R70=Datos!$B$172),Datos!$D$178,IF(AND(Q70=Datos!$D$168,R70=Datos!$B$172),Datos!$D$178,IF(AND(Q70=Datos!$D$169,R70=Datos!$B$172),Datos!$F$178,IF(AND(Q70=Datos!$E$167,R70=Datos!$B$172),Datos!$D$178,IF(AND(Q70=Datos!$E$168,R70=Datos!$B$172),Datos!$E$178,IF(AND(Q70=Datos!$E$169,R70=Datos!$B$172),Datos!$F$178,IF(AND(Q70=Datos!$F$167,R70=Datos!$B$172),Datos!$E$178,IF(AND(Q70=Datos!$F$168,R70=Datos!$B$172),Datos!$E$178,IF(AND(Q70=Datos!$F$169,R70=Datos!$B$172),Datos!$G$178,IF(AND(Q70=Datos!$G$167,R70=Datos!$B$172),Datos!$E$178,IF(AND(Q70=Datos!$G$168,R70=Datos!$B$172),Datos!$F$178,IF(AND(Q70=Datos!$G$169,R70=Datos!$B$172),Datos!$G$179,IF(AND(Q70=Datos!$D$167,R70=Datos!$B$173),Datos!$D$180,IF(AND(Q70=Datos!$D$168,R70=Datos!$B$173),Datos!$D$180,IF(AND(Q70=Datos!$D$169,R70=Datos!$B$173),Datos!$F$180,IF(AND(Q70=Datos!$E$167,R70=Datos!$B$173),Datos!$D$180,IF(AND(Q70=Datos!$E$168,R70=Datos!$B$173),Datos!$E$180,IF(AND(Q70=Datos!$E$169,R70=Datos!$B$173),Datos!$F$180,IF(AND(Q70=Datos!$F$167,R70=Datos!$B$173),Datos!$E$180,IF(AND(Q70=Datos!$F$168,R70=Datos!$B$173),Datos!$E$180,IF(AND(Q70=Datos!$F$169,R70=Datos!$B$173),Datos!$G$180,IF(AND(Q70=Datos!$G$167,R70=Datos!$B$173),Datos!$E$180,IF(AND(Q70=Datos!$G$168,R70=Datos!$B$173),Datos!$F$180,IF(AND(Q70=Datos!$G$169,R70=Datos!$B$173),Datos!$G$180,IF(AND(Q70=Datos!$D$167,R70=Datos!$B$174),Datos!$D$182,IF(AND(Q70=Datos!$D$168,R70=Datos!$B$174),Datos!$D$182,IF(AND(Q70=Datos!$D$169,R70=Datos!$B$174),Datos!$F$182,IF(AND(Q70=Datos!$E$167,R70=Datos!$B$174),Datos!$D$182,IF(AND(Q70=Datos!$E$168,R70=Datos!$B$174),Datos!$E$182,IF(AND(Q70=Datos!$E$169,R70=Datos!$B$174),Datos!$F$182,IF(AND(Q70=Datos!$F$167,R70=Datos!$B$174),Datos!$E$182,IF(AND(Q70=Datos!$F$168,R70=Datos!$B$174),Datos!$E$182,IF(AND(Q70=Datos!$F$169,R70=Datos!$B$174),Datos!$G$182,IF(AND(Q70=Datos!$G$167,R70=Datos!$B$174),Datos!$E$183,IF(AND(Q70=Datos!$G$168,R70=Datos!$B$174),Datos!$F$182,IF(AND(Q70=Datos!$G$169,R70=Datos!$B$174),Datos!$G$183,IF(O70=Datos!$B$159,Datos!$G$183,"-"))))))))))))))))))))))))))))))))))))))))))))))))))</f>
        <v>-</v>
      </c>
      <c r="T70" s="41" t="str">
        <f t="shared" si="0"/>
        <v>-</v>
      </c>
      <c r="U70" s="43"/>
      <c r="V70" s="43"/>
      <c r="W70" s="43"/>
      <c r="X70" s="43"/>
      <c r="Y70" s="43"/>
      <c r="Z70" s="43"/>
      <c r="AA70" s="43"/>
      <c r="AB70" s="44"/>
    </row>
    <row r="71" spans="1:28" s="45" customFormat="1" ht="134.25" customHeight="1" thickBot="1" x14ac:dyDescent="0.3">
      <c r="A71" s="149"/>
      <c r="B71" s="367"/>
      <c r="C71" s="368"/>
      <c r="D71" s="147" t="str">
        <f>IF(B71=0,"",VLOOKUP(B71,'Datos SGC'!$B$50:$C$71,2))</f>
        <v/>
      </c>
      <c r="E71" s="47"/>
      <c r="F71" s="42"/>
      <c r="G71" s="67"/>
      <c r="H71" s="67"/>
      <c r="I71" s="67"/>
      <c r="J71" s="67"/>
      <c r="K71" s="43"/>
      <c r="L71" s="43"/>
      <c r="M71" s="43"/>
      <c r="N71" s="43"/>
      <c r="O71" s="67"/>
      <c r="P71" s="67"/>
      <c r="Q71" s="41" t="str">
        <f>IF(AND(O71=Datos!$B$156,P71=Datos!$B$162),Datos!$D$167,IF(AND(O71=Datos!$B$156,P71=Datos!$B$163),Datos!$E$167,IF(AND(O71=Datos!$B$156,P71=Datos!$B$164),Datos!$F$167,IF(AND(O71=Datos!$B$156,P71=Datos!$B$165),Datos!$G$167,IF(AND(O71=Datos!$B$157,P71=Datos!$B$162),Datos!$D$168,IF(AND(O71=Datos!$B$157,P71=Datos!$B$163),Datos!$E$168,IF(AND(O71=Datos!$B$157,P71=Datos!$B$164),Datos!$F$168,IF(AND(O71=Datos!$B$157,P71=Datos!$B$165),Datos!$G$168,IF(AND(O71=Datos!$B$158,P71=Datos!$B$162),Datos!$D$169,IF(AND(O71=Datos!$B$158,P71=Datos!$B$163),Datos!$E$169,IF(AND(O71=Datos!$B$158,P71=Datos!$B$164),Datos!$F$169,IF(AND(O71=Datos!$B$158,P71=Datos!$B$165),Datos!$G$169,IF(AND(O71=Datos!$B$159,P71=Datos!$B$162),"N/A",IF(AND(O71=Datos!$B$159,P71=Datos!$B$163),"N/A",IF(AND(O71=Datos!$B$159,P71=Datos!$B$164),"N/A",IF(AND(O71=Datos!$B$159,P71=Datos!$B$165),"N/A","-"))))))))))))))))</f>
        <v>-</v>
      </c>
      <c r="R71" s="67"/>
      <c r="S71" s="41" t="str">
        <f>(IF(AND(Q71=Datos!$D$167,R71=Datos!$B$171),Datos!$D$176,IF(AND(Q71=Datos!$D$168,R71=Datos!$B$171),Datos!$D$176,IF(AND(Q71=Datos!$D$169,R71=Datos!$B$171),Datos!$F$176,IF(AND(Q71=Datos!$E$167,R71=Datos!$B$171),Datos!$D$176,IF(AND(Q71=Datos!$E$168,R71=Datos!$B$171),Datos!$E$176,IF(AND(Q71=Datos!$E$169,R71=Datos!$B$171),Datos!$F$176,IF(AND(Q71=Datos!$F$167,R71=Datos!$B$171),Datos!$E$176,IF(AND(Q71=Datos!$F$168,R71=Datos!$B$171),Datos!$E$176,IF(AND(Q71=Datos!$F$169,R71=Datos!$B$171),Datos!$G$176,IF(AND(Q71=Datos!$G$167,R71=Datos!$B$171),Datos!$E$176,IF(AND(Q71=Datos!$G$168,R71=Datos!$B$171),Datos!$F$176,IF(AND(Q71=Datos!$G$169,R71=Datos!$B$171),Datos!$G$176,IF(AND(Q71=Datos!$D$167,R71=Datos!$B$172),Datos!$D$178,IF(AND(Q71=Datos!$D$168,R71=Datos!$B$172),Datos!$D$178,IF(AND(Q71=Datos!$D$169,R71=Datos!$B$172),Datos!$F$178,IF(AND(Q71=Datos!$E$167,R71=Datos!$B$172),Datos!$D$178,IF(AND(Q71=Datos!$E$168,R71=Datos!$B$172),Datos!$E$178,IF(AND(Q71=Datos!$E$169,R71=Datos!$B$172),Datos!$F$178,IF(AND(Q71=Datos!$F$167,R71=Datos!$B$172),Datos!$E$178,IF(AND(Q71=Datos!$F$168,R71=Datos!$B$172),Datos!$E$178,IF(AND(Q71=Datos!$F$169,R71=Datos!$B$172),Datos!$G$178,IF(AND(Q71=Datos!$G$167,R71=Datos!$B$172),Datos!$E$178,IF(AND(Q71=Datos!$G$168,R71=Datos!$B$172),Datos!$F$178,IF(AND(Q71=Datos!$G$169,R71=Datos!$B$172),Datos!$G$179,IF(AND(Q71=Datos!$D$167,R71=Datos!$B$173),Datos!$D$180,IF(AND(Q71=Datos!$D$168,R71=Datos!$B$173),Datos!$D$180,IF(AND(Q71=Datos!$D$169,R71=Datos!$B$173),Datos!$F$180,IF(AND(Q71=Datos!$E$167,R71=Datos!$B$173),Datos!$D$180,IF(AND(Q71=Datos!$E$168,R71=Datos!$B$173),Datos!$E$180,IF(AND(Q71=Datos!$E$169,R71=Datos!$B$173),Datos!$F$180,IF(AND(Q71=Datos!$F$167,R71=Datos!$B$173),Datos!$E$180,IF(AND(Q71=Datos!$F$168,R71=Datos!$B$173),Datos!$E$180,IF(AND(Q71=Datos!$F$169,R71=Datos!$B$173),Datos!$G$180,IF(AND(Q71=Datos!$G$167,R71=Datos!$B$173),Datos!$E$180,IF(AND(Q71=Datos!$G$168,R71=Datos!$B$173),Datos!$F$180,IF(AND(Q71=Datos!$G$169,R71=Datos!$B$173),Datos!$G$180,IF(AND(Q71=Datos!$D$167,R71=Datos!$B$174),Datos!$D$182,IF(AND(Q71=Datos!$D$168,R71=Datos!$B$174),Datos!$D$182,IF(AND(Q71=Datos!$D$169,R71=Datos!$B$174),Datos!$F$182,IF(AND(Q71=Datos!$E$167,R71=Datos!$B$174),Datos!$D$182,IF(AND(Q71=Datos!$E$168,R71=Datos!$B$174),Datos!$E$182,IF(AND(Q71=Datos!$E$169,R71=Datos!$B$174),Datos!$F$182,IF(AND(Q71=Datos!$F$167,R71=Datos!$B$174),Datos!$E$182,IF(AND(Q71=Datos!$F$168,R71=Datos!$B$174),Datos!$E$182,IF(AND(Q71=Datos!$F$169,R71=Datos!$B$174),Datos!$G$182,IF(AND(Q71=Datos!$G$167,R71=Datos!$B$174),Datos!$E$183,IF(AND(Q71=Datos!$G$168,R71=Datos!$B$174),Datos!$F$182,IF(AND(Q71=Datos!$G$169,R71=Datos!$B$174),Datos!$G$183,IF(O71=Datos!$B$159,Datos!$G$183,"-"))))))))))))))))))))))))))))))))))))))))))))))))))</f>
        <v>-</v>
      </c>
      <c r="T71" s="41" t="str">
        <f t="shared" si="0"/>
        <v>-</v>
      </c>
      <c r="U71" s="43"/>
      <c r="V71" s="43"/>
      <c r="W71" s="43"/>
      <c r="X71" s="43"/>
      <c r="Y71" s="43"/>
      <c r="Z71" s="43"/>
      <c r="AA71" s="43"/>
      <c r="AB71" s="44"/>
    </row>
    <row r="72" spans="1:28" s="45" customFormat="1" ht="134.25" customHeight="1" thickBot="1" x14ac:dyDescent="0.3">
      <c r="A72" s="149"/>
      <c r="B72" s="367"/>
      <c r="C72" s="368"/>
      <c r="D72" s="147" t="str">
        <f>IF(B72=0,"",VLOOKUP(B72,'Datos SGC'!$B$50:$C$71,2))</f>
        <v/>
      </c>
      <c r="E72" s="47"/>
      <c r="F72" s="42"/>
      <c r="G72" s="67"/>
      <c r="H72" s="67"/>
      <c r="I72" s="67"/>
      <c r="J72" s="67"/>
      <c r="K72" s="43"/>
      <c r="L72" s="43"/>
      <c r="M72" s="43"/>
      <c r="N72" s="43"/>
      <c r="O72" s="67"/>
      <c r="P72" s="67"/>
      <c r="Q72" s="41" t="str">
        <f>IF(AND(O72=Datos!$B$156,P72=Datos!$B$162),Datos!$D$167,IF(AND(O72=Datos!$B$156,P72=Datos!$B$163),Datos!$E$167,IF(AND(O72=Datos!$B$156,P72=Datos!$B$164),Datos!$F$167,IF(AND(O72=Datos!$B$156,P72=Datos!$B$165),Datos!$G$167,IF(AND(O72=Datos!$B$157,P72=Datos!$B$162),Datos!$D$168,IF(AND(O72=Datos!$B$157,P72=Datos!$B$163),Datos!$E$168,IF(AND(O72=Datos!$B$157,P72=Datos!$B$164),Datos!$F$168,IF(AND(O72=Datos!$B$157,P72=Datos!$B$165),Datos!$G$168,IF(AND(O72=Datos!$B$158,P72=Datos!$B$162),Datos!$D$169,IF(AND(O72=Datos!$B$158,P72=Datos!$B$163),Datos!$E$169,IF(AND(O72=Datos!$B$158,P72=Datos!$B$164),Datos!$F$169,IF(AND(O72=Datos!$B$158,P72=Datos!$B$165),Datos!$G$169,IF(AND(O72=Datos!$B$159,P72=Datos!$B$162),"N/A",IF(AND(O72=Datos!$B$159,P72=Datos!$B$163),"N/A",IF(AND(O72=Datos!$B$159,P72=Datos!$B$164),"N/A",IF(AND(O72=Datos!$B$159,P72=Datos!$B$165),"N/A","-"))))))))))))))))</f>
        <v>-</v>
      </c>
      <c r="R72" s="67"/>
      <c r="S72" s="41" t="str">
        <f>(IF(AND(Q72=Datos!$D$167,R72=Datos!$B$171),Datos!$D$176,IF(AND(Q72=Datos!$D$168,R72=Datos!$B$171),Datos!$D$176,IF(AND(Q72=Datos!$D$169,R72=Datos!$B$171),Datos!$F$176,IF(AND(Q72=Datos!$E$167,R72=Datos!$B$171),Datos!$D$176,IF(AND(Q72=Datos!$E$168,R72=Datos!$B$171),Datos!$E$176,IF(AND(Q72=Datos!$E$169,R72=Datos!$B$171),Datos!$F$176,IF(AND(Q72=Datos!$F$167,R72=Datos!$B$171),Datos!$E$176,IF(AND(Q72=Datos!$F$168,R72=Datos!$B$171),Datos!$E$176,IF(AND(Q72=Datos!$F$169,R72=Datos!$B$171),Datos!$G$176,IF(AND(Q72=Datos!$G$167,R72=Datos!$B$171),Datos!$E$176,IF(AND(Q72=Datos!$G$168,R72=Datos!$B$171),Datos!$F$176,IF(AND(Q72=Datos!$G$169,R72=Datos!$B$171),Datos!$G$176,IF(AND(Q72=Datos!$D$167,R72=Datos!$B$172),Datos!$D$178,IF(AND(Q72=Datos!$D$168,R72=Datos!$B$172),Datos!$D$178,IF(AND(Q72=Datos!$D$169,R72=Datos!$B$172),Datos!$F$178,IF(AND(Q72=Datos!$E$167,R72=Datos!$B$172),Datos!$D$178,IF(AND(Q72=Datos!$E$168,R72=Datos!$B$172),Datos!$E$178,IF(AND(Q72=Datos!$E$169,R72=Datos!$B$172),Datos!$F$178,IF(AND(Q72=Datos!$F$167,R72=Datos!$B$172),Datos!$E$178,IF(AND(Q72=Datos!$F$168,R72=Datos!$B$172),Datos!$E$178,IF(AND(Q72=Datos!$F$169,R72=Datos!$B$172),Datos!$G$178,IF(AND(Q72=Datos!$G$167,R72=Datos!$B$172),Datos!$E$178,IF(AND(Q72=Datos!$G$168,R72=Datos!$B$172),Datos!$F$178,IF(AND(Q72=Datos!$G$169,R72=Datos!$B$172),Datos!$G$179,IF(AND(Q72=Datos!$D$167,R72=Datos!$B$173),Datos!$D$180,IF(AND(Q72=Datos!$D$168,R72=Datos!$B$173),Datos!$D$180,IF(AND(Q72=Datos!$D$169,R72=Datos!$B$173),Datos!$F$180,IF(AND(Q72=Datos!$E$167,R72=Datos!$B$173),Datos!$D$180,IF(AND(Q72=Datos!$E$168,R72=Datos!$B$173),Datos!$E$180,IF(AND(Q72=Datos!$E$169,R72=Datos!$B$173),Datos!$F$180,IF(AND(Q72=Datos!$F$167,R72=Datos!$B$173),Datos!$E$180,IF(AND(Q72=Datos!$F$168,R72=Datos!$B$173),Datos!$E$180,IF(AND(Q72=Datos!$F$169,R72=Datos!$B$173),Datos!$G$180,IF(AND(Q72=Datos!$G$167,R72=Datos!$B$173),Datos!$E$180,IF(AND(Q72=Datos!$G$168,R72=Datos!$B$173),Datos!$F$180,IF(AND(Q72=Datos!$G$169,R72=Datos!$B$173),Datos!$G$180,IF(AND(Q72=Datos!$D$167,R72=Datos!$B$174),Datos!$D$182,IF(AND(Q72=Datos!$D$168,R72=Datos!$B$174),Datos!$D$182,IF(AND(Q72=Datos!$D$169,R72=Datos!$B$174),Datos!$F$182,IF(AND(Q72=Datos!$E$167,R72=Datos!$B$174),Datos!$D$182,IF(AND(Q72=Datos!$E$168,R72=Datos!$B$174),Datos!$E$182,IF(AND(Q72=Datos!$E$169,R72=Datos!$B$174),Datos!$F$182,IF(AND(Q72=Datos!$F$167,R72=Datos!$B$174),Datos!$E$182,IF(AND(Q72=Datos!$F$168,R72=Datos!$B$174),Datos!$E$182,IF(AND(Q72=Datos!$F$169,R72=Datos!$B$174),Datos!$G$182,IF(AND(Q72=Datos!$G$167,R72=Datos!$B$174),Datos!$E$183,IF(AND(Q72=Datos!$G$168,R72=Datos!$B$174),Datos!$F$182,IF(AND(Q72=Datos!$G$169,R72=Datos!$B$174),Datos!$G$183,IF(O72=Datos!$B$159,Datos!$G$183,"-"))))))))))))))))))))))))))))))))))))))))))))))))))</f>
        <v>-</v>
      </c>
      <c r="T72" s="41" t="str">
        <f t="shared" si="0"/>
        <v>-</v>
      </c>
      <c r="U72" s="43"/>
      <c r="V72" s="43"/>
      <c r="W72" s="43"/>
      <c r="X72" s="43"/>
      <c r="Y72" s="43"/>
      <c r="Z72" s="43"/>
      <c r="AA72" s="43"/>
      <c r="AB72" s="44"/>
    </row>
    <row r="73" spans="1:28" s="45" customFormat="1" ht="134.25" customHeight="1" thickBot="1" x14ac:dyDescent="0.3">
      <c r="A73" s="149"/>
      <c r="B73" s="367"/>
      <c r="C73" s="368"/>
      <c r="D73" s="147" t="str">
        <f>IF(B73=0,"",VLOOKUP(B73,'Datos SGC'!$B$50:$C$71,2))</f>
        <v/>
      </c>
      <c r="E73" s="47"/>
      <c r="F73" s="42"/>
      <c r="G73" s="67"/>
      <c r="H73" s="67"/>
      <c r="I73" s="67"/>
      <c r="J73" s="67"/>
      <c r="K73" s="43"/>
      <c r="L73" s="43"/>
      <c r="M73" s="43"/>
      <c r="N73" s="43"/>
      <c r="O73" s="67"/>
      <c r="P73" s="67"/>
      <c r="Q73" s="41" t="str">
        <f>IF(AND(O73=Datos!$B$156,P73=Datos!$B$162),Datos!$D$167,IF(AND(O73=Datos!$B$156,P73=Datos!$B$163),Datos!$E$167,IF(AND(O73=Datos!$B$156,P73=Datos!$B$164),Datos!$F$167,IF(AND(O73=Datos!$B$156,P73=Datos!$B$165),Datos!$G$167,IF(AND(O73=Datos!$B$157,P73=Datos!$B$162),Datos!$D$168,IF(AND(O73=Datos!$B$157,P73=Datos!$B$163),Datos!$E$168,IF(AND(O73=Datos!$B$157,P73=Datos!$B$164),Datos!$F$168,IF(AND(O73=Datos!$B$157,P73=Datos!$B$165),Datos!$G$168,IF(AND(O73=Datos!$B$158,P73=Datos!$B$162),Datos!$D$169,IF(AND(O73=Datos!$B$158,P73=Datos!$B$163),Datos!$E$169,IF(AND(O73=Datos!$B$158,P73=Datos!$B$164),Datos!$F$169,IF(AND(O73=Datos!$B$158,P73=Datos!$B$165),Datos!$G$169,IF(AND(O73=Datos!$B$159,P73=Datos!$B$162),"N/A",IF(AND(O73=Datos!$B$159,P73=Datos!$B$163),"N/A",IF(AND(O73=Datos!$B$159,P73=Datos!$B$164),"N/A",IF(AND(O73=Datos!$B$159,P73=Datos!$B$165),"N/A","-"))))))))))))))))</f>
        <v>-</v>
      </c>
      <c r="R73" s="67"/>
      <c r="S73" s="41" t="str">
        <f>(IF(AND(Q73=Datos!$D$167,R73=Datos!$B$171),Datos!$D$176,IF(AND(Q73=Datos!$D$168,R73=Datos!$B$171),Datos!$D$176,IF(AND(Q73=Datos!$D$169,R73=Datos!$B$171),Datos!$F$176,IF(AND(Q73=Datos!$E$167,R73=Datos!$B$171),Datos!$D$176,IF(AND(Q73=Datos!$E$168,R73=Datos!$B$171),Datos!$E$176,IF(AND(Q73=Datos!$E$169,R73=Datos!$B$171),Datos!$F$176,IF(AND(Q73=Datos!$F$167,R73=Datos!$B$171),Datos!$E$176,IF(AND(Q73=Datos!$F$168,R73=Datos!$B$171),Datos!$E$176,IF(AND(Q73=Datos!$F$169,R73=Datos!$B$171),Datos!$G$176,IF(AND(Q73=Datos!$G$167,R73=Datos!$B$171),Datos!$E$176,IF(AND(Q73=Datos!$G$168,R73=Datos!$B$171),Datos!$F$176,IF(AND(Q73=Datos!$G$169,R73=Datos!$B$171),Datos!$G$176,IF(AND(Q73=Datos!$D$167,R73=Datos!$B$172),Datos!$D$178,IF(AND(Q73=Datos!$D$168,R73=Datos!$B$172),Datos!$D$178,IF(AND(Q73=Datos!$D$169,R73=Datos!$B$172),Datos!$F$178,IF(AND(Q73=Datos!$E$167,R73=Datos!$B$172),Datos!$D$178,IF(AND(Q73=Datos!$E$168,R73=Datos!$B$172),Datos!$E$178,IF(AND(Q73=Datos!$E$169,R73=Datos!$B$172),Datos!$F$178,IF(AND(Q73=Datos!$F$167,R73=Datos!$B$172),Datos!$E$178,IF(AND(Q73=Datos!$F$168,R73=Datos!$B$172),Datos!$E$178,IF(AND(Q73=Datos!$F$169,R73=Datos!$B$172),Datos!$G$178,IF(AND(Q73=Datos!$G$167,R73=Datos!$B$172),Datos!$E$178,IF(AND(Q73=Datos!$G$168,R73=Datos!$B$172),Datos!$F$178,IF(AND(Q73=Datos!$G$169,R73=Datos!$B$172),Datos!$G$179,IF(AND(Q73=Datos!$D$167,R73=Datos!$B$173),Datos!$D$180,IF(AND(Q73=Datos!$D$168,R73=Datos!$B$173),Datos!$D$180,IF(AND(Q73=Datos!$D$169,R73=Datos!$B$173),Datos!$F$180,IF(AND(Q73=Datos!$E$167,R73=Datos!$B$173),Datos!$D$180,IF(AND(Q73=Datos!$E$168,R73=Datos!$B$173),Datos!$E$180,IF(AND(Q73=Datos!$E$169,R73=Datos!$B$173),Datos!$F$180,IF(AND(Q73=Datos!$F$167,R73=Datos!$B$173),Datos!$E$180,IF(AND(Q73=Datos!$F$168,R73=Datos!$B$173),Datos!$E$180,IF(AND(Q73=Datos!$F$169,R73=Datos!$B$173),Datos!$G$180,IF(AND(Q73=Datos!$G$167,R73=Datos!$B$173),Datos!$E$180,IF(AND(Q73=Datos!$G$168,R73=Datos!$B$173),Datos!$F$180,IF(AND(Q73=Datos!$G$169,R73=Datos!$B$173),Datos!$G$180,IF(AND(Q73=Datos!$D$167,R73=Datos!$B$174),Datos!$D$182,IF(AND(Q73=Datos!$D$168,R73=Datos!$B$174),Datos!$D$182,IF(AND(Q73=Datos!$D$169,R73=Datos!$B$174),Datos!$F$182,IF(AND(Q73=Datos!$E$167,R73=Datos!$B$174),Datos!$D$182,IF(AND(Q73=Datos!$E$168,R73=Datos!$B$174),Datos!$E$182,IF(AND(Q73=Datos!$E$169,R73=Datos!$B$174),Datos!$F$182,IF(AND(Q73=Datos!$F$167,R73=Datos!$B$174),Datos!$E$182,IF(AND(Q73=Datos!$F$168,R73=Datos!$B$174),Datos!$E$182,IF(AND(Q73=Datos!$F$169,R73=Datos!$B$174),Datos!$G$182,IF(AND(Q73=Datos!$G$167,R73=Datos!$B$174),Datos!$E$183,IF(AND(Q73=Datos!$G$168,R73=Datos!$B$174),Datos!$F$182,IF(AND(Q73=Datos!$G$169,R73=Datos!$B$174),Datos!$G$183,IF(O73=Datos!$B$159,Datos!$G$183,"-"))))))))))))))))))))))))))))))))))))))))))))))))))</f>
        <v>-</v>
      </c>
      <c r="T73" s="41" t="str">
        <f t="shared" si="0"/>
        <v>-</v>
      </c>
      <c r="U73" s="43"/>
      <c r="V73" s="43"/>
      <c r="W73" s="43"/>
      <c r="X73" s="43"/>
      <c r="Y73" s="43"/>
      <c r="Z73" s="43"/>
      <c r="AA73" s="43"/>
      <c r="AB73" s="44"/>
    </row>
    <row r="74" spans="1:28" s="45" customFormat="1" ht="134.25" customHeight="1" thickBot="1" x14ac:dyDescent="0.3">
      <c r="A74" s="149"/>
      <c r="B74" s="367"/>
      <c r="C74" s="368"/>
      <c r="D74" s="147" t="str">
        <f>IF(B74=0,"",VLOOKUP(B74,'Datos SGC'!$B$50:$C$71,2))</f>
        <v/>
      </c>
      <c r="E74" s="47"/>
      <c r="F74" s="42"/>
      <c r="G74" s="67"/>
      <c r="H74" s="67"/>
      <c r="I74" s="67"/>
      <c r="J74" s="67"/>
      <c r="K74" s="43"/>
      <c r="L74" s="43"/>
      <c r="M74" s="43"/>
      <c r="N74" s="43"/>
      <c r="O74" s="67"/>
      <c r="P74" s="67"/>
      <c r="Q74" s="41" t="str">
        <f>IF(AND(O74=Datos!$B$156,P74=Datos!$B$162),Datos!$D$167,IF(AND(O74=Datos!$B$156,P74=Datos!$B$163),Datos!$E$167,IF(AND(O74=Datos!$B$156,P74=Datos!$B$164),Datos!$F$167,IF(AND(O74=Datos!$B$156,P74=Datos!$B$165),Datos!$G$167,IF(AND(O74=Datos!$B$157,P74=Datos!$B$162),Datos!$D$168,IF(AND(O74=Datos!$B$157,P74=Datos!$B$163),Datos!$E$168,IF(AND(O74=Datos!$B$157,P74=Datos!$B$164),Datos!$F$168,IF(AND(O74=Datos!$B$157,P74=Datos!$B$165),Datos!$G$168,IF(AND(O74=Datos!$B$158,P74=Datos!$B$162),Datos!$D$169,IF(AND(O74=Datos!$B$158,P74=Datos!$B$163),Datos!$E$169,IF(AND(O74=Datos!$B$158,P74=Datos!$B$164),Datos!$F$169,IF(AND(O74=Datos!$B$158,P74=Datos!$B$165),Datos!$G$169,IF(AND(O74=Datos!$B$159,P74=Datos!$B$162),"N/A",IF(AND(O74=Datos!$B$159,P74=Datos!$B$163),"N/A",IF(AND(O74=Datos!$B$159,P74=Datos!$B$164),"N/A",IF(AND(O74=Datos!$B$159,P74=Datos!$B$165),"N/A","-"))))))))))))))))</f>
        <v>-</v>
      </c>
      <c r="R74" s="67"/>
      <c r="S74" s="41" t="str">
        <f>(IF(AND(Q74=Datos!$D$167,R74=Datos!$B$171),Datos!$D$176,IF(AND(Q74=Datos!$D$168,R74=Datos!$B$171),Datos!$D$176,IF(AND(Q74=Datos!$D$169,R74=Datos!$B$171),Datos!$F$176,IF(AND(Q74=Datos!$E$167,R74=Datos!$B$171),Datos!$D$176,IF(AND(Q74=Datos!$E$168,R74=Datos!$B$171),Datos!$E$176,IF(AND(Q74=Datos!$E$169,R74=Datos!$B$171),Datos!$F$176,IF(AND(Q74=Datos!$F$167,R74=Datos!$B$171),Datos!$E$176,IF(AND(Q74=Datos!$F$168,R74=Datos!$B$171),Datos!$E$176,IF(AND(Q74=Datos!$F$169,R74=Datos!$B$171),Datos!$G$176,IF(AND(Q74=Datos!$G$167,R74=Datos!$B$171),Datos!$E$176,IF(AND(Q74=Datos!$G$168,R74=Datos!$B$171),Datos!$F$176,IF(AND(Q74=Datos!$G$169,R74=Datos!$B$171),Datos!$G$176,IF(AND(Q74=Datos!$D$167,R74=Datos!$B$172),Datos!$D$178,IF(AND(Q74=Datos!$D$168,R74=Datos!$B$172),Datos!$D$178,IF(AND(Q74=Datos!$D$169,R74=Datos!$B$172),Datos!$F$178,IF(AND(Q74=Datos!$E$167,R74=Datos!$B$172),Datos!$D$178,IF(AND(Q74=Datos!$E$168,R74=Datos!$B$172),Datos!$E$178,IF(AND(Q74=Datos!$E$169,R74=Datos!$B$172),Datos!$F$178,IF(AND(Q74=Datos!$F$167,R74=Datos!$B$172),Datos!$E$178,IF(AND(Q74=Datos!$F$168,R74=Datos!$B$172),Datos!$E$178,IF(AND(Q74=Datos!$F$169,R74=Datos!$B$172),Datos!$G$178,IF(AND(Q74=Datos!$G$167,R74=Datos!$B$172),Datos!$E$178,IF(AND(Q74=Datos!$G$168,R74=Datos!$B$172),Datos!$F$178,IF(AND(Q74=Datos!$G$169,R74=Datos!$B$172),Datos!$G$179,IF(AND(Q74=Datos!$D$167,R74=Datos!$B$173),Datos!$D$180,IF(AND(Q74=Datos!$D$168,R74=Datos!$B$173),Datos!$D$180,IF(AND(Q74=Datos!$D$169,R74=Datos!$B$173),Datos!$F$180,IF(AND(Q74=Datos!$E$167,R74=Datos!$B$173),Datos!$D$180,IF(AND(Q74=Datos!$E$168,R74=Datos!$B$173),Datos!$E$180,IF(AND(Q74=Datos!$E$169,R74=Datos!$B$173),Datos!$F$180,IF(AND(Q74=Datos!$F$167,R74=Datos!$B$173),Datos!$E$180,IF(AND(Q74=Datos!$F$168,R74=Datos!$B$173),Datos!$E$180,IF(AND(Q74=Datos!$F$169,R74=Datos!$B$173),Datos!$G$180,IF(AND(Q74=Datos!$G$167,R74=Datos!$B$173),Datos!$E$180,IF(AND(Q74=Datos!$G$168,R74=Datos!$B$173),Datos!$F$180,IF(AND(Q74=Datos!$G$169,R74=Datos!$B$173),Datos!$G$180,IF(AND(Q74=Datos!$D$167,R74=Datos!$B$174),Datos!$D$182,IF(AND(Q74=Datos!$D$168,R74=Datos!$B$174),Datos!$D$182,IF(AND(Q74=Datos!$D$169,R74=Datos!$B$174),Datos!$F$182,IF(AND(Q74=Datos!$E$167,R74=Datos!$B$174),Datos!$D$182,IF(AND(Q74=Datos!$E$168,R74=Datos!$B$174),Datos!$E$182,IF(AND(Q74=Datos!$E$169,R74=Datos!$B$174),Datos!$F$182,IF(AND(Q74=Datos!$F$167,R74=Datos!$B$174),Datos!$E$182,IF(AND(Q74=Datos!$F$168,R74=Datos!$B$174),Datos!$E$182,IF(AND(Q74=Datos!$F$169,R74=Datos!$B$174),Datos!$G$182,IF(AND(Q74=Datos!$G$167,R74=Datos!$B$174),Datos!$E$183,IF(AND(Q74=Datos!$G$168,R74=Datos!$B$174),Datos!$F$182,IF(AND(Q74=Datos!$G$169,R74=Datos!$B$174),Datos!$G$183,IF(O74=Datos!$B$159,Datos!$G$183,"-"))))))))))))))))))))))))))))))))))))))))))))))))))</f>
        <v>-</v>
      </c>
      <c r="T74" s="41" t="str">
        <f t="shared" si="0"/>
        <v>-</v>
      </c>
      <c r="U74" s="43"/>
      <c r="V74" s="43"/>
      <c r="W74" s="43"/>
      <c r="X74" s="43"/>
      <c r="Y74" s="43"/>
      <c r="Z74" s="43"/>
      <c r="AA74" s="43"/>
      <c r="AB74" s="44"/>
    </row>
    <row r="75" spans="1:28" s="45" customFormat="1" ht="134.25" customHeight="1" thickBot="1" x14ac:dyDescent="0.3">
      <c r="A75" s="149"/>
      <c r="B75" s="367"/>
      <c r="C75" s="368"/>
      <c r="D75" s="147" t="str">
        <f>IF(B75=0,"",VLOOKUP(B75,'Datos SGC'!$B$50:$C$71,2))</f>
        <v/>
      </c>
      <c r="E75" s="47"/>
      <c r="F75" s="42"/>
      <c r="G75" s="67"/>
      <c r="H75" s="67"/>
      <c r="I75" s="67"/>
      <c r="J75" s="67"/>
      <c r="K75" s="43"/>
      <c r="L75" s="43"/>
      <c r="M75" s="43"/>
      <c r="N75" s="43"/>
      <c r="O75" s="67"/>
      <c r="P75" s="67"/>
      <c r="Q75" s="41" t="str">
        <f>IF(AND(O75=Datos!$B$156,P75=Datos!$B$162),Datos!$D$167,IF(AND(O75=Datos!$B$156,P75=Datos!$B$163),Datos!$E$167,IF(AND(O75=Datos!$B$156,P75=Datos!$B$164),Datos!$F$167,IF(AND(O75=Datos!$B$156,P75=Datos!$B$165),Datos!$G$167,IF(AND(O75=Datos!$B$157,P75=Datos!$B$162),Datos!$D$168,IF(AND(O75=Datos!$B$157,P75=Datos!$B$163),Datos!$E$168,IF(AND(O75=Datos!$B$157,P75=Datos!$B$164),Datos!$F$168,IF(AND(O75=Datos!$B$157,P75=Datos!$B$165),Datos!$G$168,IF(AND(O75=Datos!$B$158,P75=Datos!$B$162),Datos!$D$169,IF(AND(O75=Datos!$B$158,P75=Datos!$B$163),Datos!$E$169,IF(AND(O75=Datos!$B$158,P75=Datos!$B$164),Datos!$F$169,IF(AND(O75=Datos!$B$158,P75=Datos!$B$165),Datos!$G$169,IF(AND(O75=Datos!$B$159,P75=Datos!$B$162),"N/A",IF(AND(O75=Datos!$B$159,P75=Datos!$B$163),"N/A",IF(AND(O75=Datos!$B$159,P75=Datos!$B$164),"N/A",IF(AND(O75=Datos!$B$159,P75=Datos!$B$165),"N/A","-"))))))))))))))))</f>
        <v>-</v>
      </c>
      <c r="R75" s="67"/>
      <c r="S75" s="41" t="str">
        <f>(IF(AND(Q75=Datos!$D$167,R75=Datos!$B$171),Datos!$D$176,IF(AND(Q75=Datos!$D$168,R75=Datos!$B$171),Datos!$D$176,IF(AND(Q75=Datos!$D$169,R75=Datos!$B$171),Datos!$F$176,IF(AND(Q75=Datos!$E$167,R75=Datos!$B$171),Datos!$D$176,IF(AND(Q75=Datos!$E$168,R75=Datos!$B$171),Datos!$E$176,IF(AND(Q75=Datos!$E$169,R75=Datos!$B$171),Datos!$F$176,IF(AND(Q75=Datos!$F$167,R75=Datos!$B$171),Datos!$E$176,IF(AND(Q75=Datos!$F$168,R75=Datos!$B$171),Datos!$E$176,IF(AND(Q75=Datos!$F$169,R75=Datos!$B$171),Datos!$G$176,IF(AND(Q75=Datos!$G$167,R75=Datos!$B$171),Datos!$E$176,IF(AND(Q75=Datos!$G$168,R75=Datos!$B$171),Datos!$F$176,IF(AND(Q75=Datos!$G$169,R75=Datos!$B$171),Datos!$G$176,IF(AND(Q75=Datos!$D$167,R75=Datos!$B$172),Datos!$D$178,IF(AND(Q75=Datos!$D$168,R75=Datos!$B$172),Datos!$D$178,IF(AND(Q75=Datos!$D$169,R75=Datos!$B$172),Datos!$F$178,IF(AND(Q75=Datos!$E$167,R75=Datos!$B$172),Datos!$D$178,IF(AND(Q75=Datos!$E$168,R75=Datos!$B$172),Datos!$E$178,IF(AND(Q75=Datos!$E$169,R75=Datos!$B$172),Datos!$F$178,IF(AND(Q75=Datos!$F$167,R75=Datos!$B$172),Datos!$E$178,IF(AND(Q75=Datos!$F$168,R75=Datos!$B$172),Datos!$E$178,IF(AND(Q75=Datos!$F$169,R75=Datos!$B$172),Datos!$G$178,IF(AND(Q75=Datos!$G$167,R75=Datos!$B$172),Datos!$E$178,IF(AND(Q75=Datos!$G$168,R75=Datos!$B$172),Datos!$F$178,IF(AND(Q75=Datos!$G$169,R75=Datos!$B$172),Datos!$G$179,IF(AND(Q75=Datos!$D$167,R75=Datos!$B$173),Datos!$D$180,IF(AND(Q75=Datos!$D$168,R75=Datos!$B$173),Datos!$D$180,IF(AND(Q75=Datos!$D$169,R75=Datos!$B$173),Datos!$F$180,IF(AND(Q75=Datos!$E$167,R75=Datos!$B$173),Datos!$D$180,IF(AND(Q75=Datos!$E$168,R75=Datos!$B$173),Datos!$E$180,IF(AND(Q75=Datos!$E$169,R75=Datos!$B$173),Datos!$F$180,IF(AND(Q75=Datos!$F$167,R75=Datos!$B$173),Datos!$E$180,IF(AND(Q75=Datos!$F$168,R75=Datos!$B$173),Datos!$E$180,IF(AND(Q75=Datos!$F$169,R75=Datos!$B$173),Datos!$G$180,IF(AND(Q75=Datos!$G$167,R75=Datos!$B$173),Datos!$E$180,IF(AND(Q75=Datos!$G$168,R75=Datos!$B$173),Datos!$F$180,IF(AND(Q75=Datos!$G$169,R75=Datos!$B$173),Datos!$G$180,IF(AND(Q75=Datos!$D$167,R75=Datos!$B$174),Datos!$D$182,IF(AND(Q75=Datos!$D$168,R75=Datos!$B$174),Datos!$D$182,IF(AND(Q75=Datos!$D$169,R75=Datos!$B$174),Datos!$F$182,IF(AND(Q75=Datos!$E$167,R75=Datos!$B$174),Datos!$D$182,IF(AND(Q75=Datos!$E$168,R75=Datos!$B$174),Datos!$E$182,IF(AND(Q75=Datos!$E$169,R75=Datos!$B$174),Datos!$F$182,IF(AND(Q75=Datos!$F$167,R75=Datos!$B$174),Datos!$E$182,IF(AND(Q75=Datos!$F$168,R75=Datos!$B$174),Datos!$E$182,IF(AND(Q75=Datos!$F$169,R75=Datos!$B$174),Datos!$G$182,IF(AND(Q75=Datos!$G$167,R75=Datos!$B$174),Datos!$E$183,IF(AND(Q75=Datos!$G$168,R75=Datos!$B$174),Datos!$F$182,IF(AND(Q75=Datos!$G$169,R75=Datos!$B$174),Datos!$G$183,IF(O75=Datos!$B$159,Datos!$G$183,"-"))))))))))))))))))))))))))))))))))))))))))))))))))</f>
        <v>-</v>
      </c>
      <c r="T75" s="41" t="str">
        <f t="shared" si="0"/>
        <v>-</v>
      </c>
      <c r="U75" s="43"/>
      <c r="V75" s="43"/>
      <c r="W75" s="43"/>
      <c r="X75" s="43"/>
      <c r="Y75" s="43"/>
      <c r="Z75" s="43"/>
      <c r="AA75" s="43"/>
      <c r="AB75" s="44"/>
    </row>
    <row r="76" spans="1:28" s="45" customFormat="1" ht="134.25" customHeight="1" thickBot="1" x14ac:dyDescent="0.3">
      <c r="A76" s="149"/>
      <c r="B76" s="367"/>
      <c r="C76" s="368"/>
      <c r="D76" s="147" t="str">
        <f>IF(B76=0,"",VLOOKUP(B76,'Datos SGC'!$B$50:$C$71,2))</f>
        <v/>
      </c>
      <c r="E76" s="47"/>
      <c r="F76" s="42"/>
      <c r="G76" s="67"/>
      <c r="H76" s="67"/>
      <c r="I76" s="67"/>
      <c r="J76" s="67"/>
      <c r="K76" s="43"/>
      <c r="L76" s="43"/>
      <c r="M76" s="43"/>
      <c r="N76" s="43"/>
      <c r="O76" s="67"/>
      <c r="P76" s="67"/>
      <c r="Q76" s="41" t="str">
        <f>IF(AND(O76=Datos!$B$156,P76=Datos!$B$162),Datos!$D$167,IF(AND(O76=Datos!$B$156,P76=Datos!$B$163),Datos!$E$167,IF(AND(O76=Datos!$B$156,P76=Datos!$B$164),Datos!$F$167,IF(AND(O76=Datos!$B$156,P76=Datos!$B$165),Datos!$G$167,IF(AND(O76=Datos!$B$157,P76=Datos!$B$162),Datos!$D$168,IF(AND(O76=Datos!$B$157,P76=Datos!$B$163),Datos!$E$168,IF(AND(O76=Datos!$B$157,P76=Datos!$B$164),Datos!$F$168,IF(AND(O76=Datos!$B$157,P76=Datos!$B$165),Datos!$G$168,IF(AND(O76=Datos!$B$158,P76=Datos!$B$162),Datos!$D$169,IF(AND(O76=Datos!$B$158,P76=Datos!$B$163),Datos!$E$169,IF(AND(O76=Datos!$B$158,P76=Datos!$B$164),Datos!$F$169,IF(AND(O76=Datos!$B$158,P76=Datos!$B$165),Datos!$G$169,IF(AND(O76=Datos!$B$159,P76=Datos!$B$162),"N/A",IF(AND(O76=Datos!$B$159,P76=Datos!$B$163),"N/A",IF(AND(O76=Datos!$B$159,P76=Datos!$B$164),"N/A",IF(AND(O76=Datos!$B$159,P76=Datos!$B$165),"N/A","-"))))))))))))))))</f>
        <v>-</v>
      </c>
      <c r="R76" s="67"/>
      <c r="S76" s="41" t="str">
        <f>(IF(AND(Q76=Datos!$D$167,R76=Datos!$B$171),Datos!$D$176,IF(AND(Q76=Datos!$D$168,R76=Datos!$B$171),Datos!$D$176,IF(AND(Q76=Datos!$D$169,R76=Datos!$B$171),Datos!$F$176,IF(AND(Q76=Datos!$E$167,R76=Datos!$B$171),Datos!$D$176,IF(AND(Q76=Datos!$E$168,R76=Datos!$B$171),Datos!$E$176,IF(AND(Q76=Datos!$E$169,R76=Datos!$B$171),Datos!$F$176,IF(AND(Q76=Datos!$F$167,R76=Datos!$B$171),Datos!$E$176,IF(AND(Q76=Datos!$F$168,R76=Datos!$B$171),Datos!$E$176,IF(AND(Q76=Datos!$F$169,R76=Datos!$B$171),Datos!$G$176,IF(AND(Q76=Datos!$G$167,R76=Datos!$B$171),Datos!$E$176,IF(AND(Q76=Datos!$G$168,R76=Datos!$B$171),Datos!$F$176,IF(AND(Q76=Datos!$G$169,R76=Datos!$B$171),Datos!$G$176,IF(AND(Q76=Datos!$D$167,R76=Datos!$B$172),Datos!$D$178,IF(AND(Q76=Datos!$D$168,R76=Datos!$B$172),Datos!$D$178,IF(AND(Q76=Datos!$D$169,R76=Datos!$B$172),Datos!$F$178,IF(AND(Q76=Datos!$E$167,R76=Datos!$B$172),Datos!$D$178,IF(AND(Q76=Datos!$E$168,R76=Datos!$B$172),Datos!$E$178,IF(AND(Q76=Datos!$E$169,R76=Datos!$B$172),Datos!$F$178,IF(AND(Q76=Datos!$F$167,R76=Datos!$B$172),Datos!$E$178,IF(AND(Q76=Datos!$F$168,R76=Datos!$B$172),Datos!$E$178,IF(AND(Q76=Datos!$F$169,R76=Datos!$B$172),Datos!$G$178,IF(AND(Q76=Datos!$G$167,R76=Datos!$B$172),Datos!$E$178,IF(AND(Q76=Datos!$G$168,R76=Datos!$B$172),Datos!$F$178,IF(AND(Q76=Datos!$G$169,R76=Datos!$B$172),Datos!$G$179,IF(AND(Q76=Datos!$D$167,R76=Datos!$B$173),Datos!$D$180,IF(AND(Q76=Datos!$D$168,R76=Datos!$B$173),Datos!$D$180,IF(AND(Q76=Datos!$D$169,R76=Datos!$B$173),Datos!$F$180,IF(AND(Q76=Datos!$E$167,R76=Datos!$B$173),Datos!$D$180,IF(AND(Q76=Datos!$E$168,R76=Datos!$B$173),Datos!$E$180,IF(AND(Q76=Datos!$E$169,R76=Datos!$B$173),Datos!$F$180,IF(AND(Q76=Datos!$F$167,R76=Datos!$B$173),Datos!$E$180,IF(AND(Q76=Datos!$F$168,R76=Datos!$B$173),Datos!$E$180,IF(AND(Q76=Datos!$F$169,R76=Datos!$B$173),Datos!$G$180,IF(AND(Q76=Datos!$G$167,R76=Datos!$B$173),Datos!$E$180,IF(AND(Q76=Datos!$G$168,R76=Datos!$B$173),Datos!$F$180,IF(AND(Q76=Datos!$G$169,R76=Datos!$B$173),Datos!$G$180,IF(AND(Q76=Datos!$D$167,R76=Datos!$B$174),Datos!$D$182,IF(AND(Q76=Datos!$D$168,R76=Datos!$B$174),Datos!$D$182,IF(AND(Q76=Datos!$D$169,R76=Datos!$B$174),Datos!$F$182,IF(AND(Q76=Datos!$E$167,R76=Datos!$B$174),Datos!$D$182,IF(AND(Q76=Datos!$E$168,R76=Datos!$B$174),Datos!$E$182,IF(AND(Q76=Datos!$E$169,R76=Datos!$B$174),Datos!$F$182,IF(AND(Q76=Datos!$F$167,R76=Datos!$B$174),Datos!$E$182,IF(AND(Q76=Datos!$F$168,R76=Datos!$B$174),Datos!$E$182,IF(AND(Q76=Datos!$F$169,R76=Datos!$B$174),Datos!$G$182,IF(AND(Q76=Datos!$G$167,R76=Datos!$B$174),Datos!$E$183,IF(AND(Q76=Datos!$G$168,R76=Datos!$B$174),Datos!$F$182,IF(AND(Q76=Datos!$G$169,R76=Datos!$B$174),Datos!$G$183,IF(O76=Datos!$B$159,Datos!$G$183,"-"))))))))))))))))))))))))))))))))))))))))))))))))))</f>
        <v>-</v>
      </c>
      <c r="T76" s="41" t="str">
        <f t="shared" si="0"/>
        <v>-</v>
      </c>
      <c r="U76" s="43"/>
      <c r="V76" s="43"/>
      <c r="W76" s="43"/>
      <c r="X76" s="43"/>
      <c r="Y76" s="43"/>
      <c r="Z76" s="43"/>
      <c r="AA76" s="43"/>
      <c r="AB76" s="44"/>
    </row>
    <row r="77" spans="1:28" s="45" customFormat="1" ht="134.25" customHeight="1" thickBot="1" x14ac:dyDescent="0.3">
      <c r="A77" s="149"/>
      <c r="B77" s="367"/>
      <c r="C77" s="368"/>
      <c r="D77" s="147" t="str">
        <f>IF(B77=0,"",VLOOKUP(B77,'Datos SGC'!$B$50:$C$71,2))</f>
        <v/>
      </c>
      <c r="E77" s="47"/>
      <c r="F77" s="42"/>
      <c r="G77" s="67"/>
      <c r="H77" s="67"/>
      <c r="I77" s="67"/>
      <c r="J77" s="67"/>
      <c r="K77" s="43"/>
      <c r="L77" s="43"/>
      <c r="M77" s="43"/>
      <c r="N77" s="43"/>
      <c r="O77" s="67"/>
      <c r="P77" s="67"/>
      <c r="Q77" s="41" t="str">
        <f>IF(AND(O77=Datos!$B$156,P77=Datos!$B$162),Datos!$D$167,IF(AND(O77=Datos!$B$156,P77=Datos!$B$163),Datos!$E$167,IF(AND(O77=Datos!$B$156,P77=Datos!$B$164),Datos!$F$167,IF(AND(O77=Datos!$B$156,P77=Datos!$B$165),Datos!$G$167,IF(AND(O77=Datos!$B$157,P77=Datos!$B$162),Datos!$D$168,IF(AND(O77=Datos!$B$157,P77=Datos!$B$163),Datos!$E$168,IF(AND(O77=Datos!$B$157,P77=Datos!$B$164),Datos!$F$168,IF(AND(O77=Datos!$B$157,P77=Datos!$B$165),Datos!$G$168,IF(AND(O77=Datos!$B$158,P77=Datos!$B$162),Datos!$D$169,IF(AND(O77=Datos!$B$158,P77=Datos!$B$163),Datos!$E$169,IF(AND(O77=Datos!$B$158,P77=Datos!$B$164),Datos!$F$169,IF(AND(O77=Datos!$B$158,P77=Datos!$B$165),Datos!$G$169,IF(AND(O77=Datos!$B$159,P77=Datos!$B$162),"N/A",IF(AND(O77=Datos!$B$159,P77=Datos!$B$163),"N/A",IF(AND(O77=Datos!$B$159,P77=Datos!$B$164),"N/A",IF(AND(O77=Datos!$B$159,P77=Datos!$B$165),"N/A","-"))))))))))))))))</f>
        <v>-</v>
      </c>
      <c r="R77" s="67"/>
      <c r="S77" s="41" t="str">
        <f>(IF(AND(Q77=Datos!$D$167,R77=Datos!$B$171),Datos!$D$176,IF(AND(Q77=Datos!$D$168,R77=Datos!$B$171),Datos!$D$176,IF(AND(Q77=Datos!$D$169,R77=Datos!$B$171),Datos!$F$176,IF(AND(Q77=Datos!$E$167,R77=Datos!$B$171),Datos!$D$176,IF(AND(Q77=Datos!$E$168,R77=Datos!$B$171),Datos!$E$176,IF(AND(Q77=Datos!$E$169,R77=Datos!$B$171),Datos!$F$176,IF(AND(Q77=Datos!$F$167,R77=Datos!$B$171),Datos!$E$176,IF(AND(Q77=Datos!$F$168,R77=Datos!$B$171),Datos!$E$176,IF(AND(Q77=Datos!$F$169,R77=Datos!$B$171),Datos!$G$176,IF(AND(Q77=Datos!$G$167,R77=Datos!$B$171),Datos!$E$176,IF(AND(Q77=Datos!$G$168,R77=Datos!$B$171),Datos!$F$176,IF(AND(Q77=Datos!$G$169,R77=Datos!$B$171),Datos!$G$176,IF(AND(Q77=Datos!$D$167,R77=Datos!$B$172),Datos!$D$178,IF(AND(Q77=Datos!$D$168,R77=Datos!$B$172),Datos!$D$178,IF(AND(Q77=Datos!$D$169,R77=Datos!$B$172),Datos!$F$178,IF(AND(Q77=Datos!$E$167,R77=Datos!$B$172),Datos!$D$178,IF(AND(Q77=Datos!$E$168,R77=Datos!$B$172),Datos!$E$178,IF(AND(Q77=Datos!$E$169,R77=Datos!$B$172),Datos!$F$178,IF(AND(Q77=Datos!$F$167,R77=Datos!$B$172),Datos!$E$178,IF(AND(Q77=Datos!$F$168,R77=Datos!$B$172),Datos!$E$178,IF(AND(Q77=Datos!$F$169,R77=Datos!$B$172),Datos!$G$178,IF(AND(Q77=Datos!$G$167,R77=Datos!$B$172),Datos!$E$178,IF(AND(Q77=Datos!$G$168,R77=Datos!$B$172),Datos!$F$178,IF(AND(Q77=Datos!$G$169,R77=Datos!$B$172),Datos!$G$179,IF(AND(Q77=Datos!$D$167,R77=Datos!$B$173),Datos!$D$180,IF(AND(Q77=Datos!$D$168,R77=Datos!$B$173),Datos!$D$180,IF(AND(Q77=Datos!$D$169,R77=Datos!$B$173),Datos!$F$180,IF(AND(Q77=Datos!$E$167,R77=Datos!$B$173),Datos!$D$180,IF(AND(Q77=Datos!$E$168,R77=Datos!$B$173),Datos!$E$180,IF(AND(Q77=Datos!$E$169,R77=Datos!$B$173),Datos!$F$180,IF(AND(Q77=Datos!$F$167,R77=Datos!$B$173),Datos!$E$180,IF(AND(Q77=Datos!$F$168,R77=Datos!$B$173),Datos!$E$180,IF(AND(Q77=Datos!$F$169,R77=Datos!$B$173),Datos!$G$180,IF(AND(Q77=Datos!$G$167,R77=Datos!$B$173),Datos!$E$180,IF(AND(Q77=Datos!$G$168,R77=Datos!$B$173),Datos!$F$180,IF(AND(Q77=Datos!$G$169,R77=Datos!$B$173),Datos!$G$180,IF(AND(Q77=Datos!$D$167,R77=Datos!$B$174),Datos!$D$182,IF(AND(Q77=Datos!$D$168,R77=Datos!$B$174),Datos!$D$182,IF(AND(Q77=Datos!$D$169,R77=Datos!$B$174),Datos!$F$182,IF(AND(Q77=Datos!$E$167,R77=Datos!$B$174),Datos!$D$182,IF(AND(Q77=Datos!$E$168,R77=Datos!$B$174),Datos!$E$182,IF(AND(Q77=Datos!$E$169,R77=Datos!$B$174),Datos!$F$182,IF(AND(Q77=Datos!$F$167,R77=Datos!$B$174),Datos!$E$182,IF(AND(Q77=Datos!$F$168,R77=Datos!$B$174),Datos!$E$182,IF(AND(Q77=Datos!$F$169,R77=Datos!$B$174),Datos!$G$182,IF(AND(Q77=Datos!$G$167,R77=Datos!$B$174),Datos!$E$183,IF(AND(Q77=Datos!$G$168,R77=Datos!$B$174),Datos!$F$182,IF(AND(Q77=Datos!$G$169,R77=Datos!$B$174),Datos!$G$183,IF(O77=Datos!$B$159,Datos!$G$183,"-"))))))))))))))))))))))))))))))))))))))))))))))))))</f>
        <v>-</v>
      </c>
      <c r="T77" s="41" t="str">
        <f t="shared" ref="T77:T112" si="1">IF(ISNUMBER(SEARCH("Nivel de Riesgo 1",S77)),"NO ACEPTABLE",IF(ISNUMBER(SEARCH("Nivel de Riesgo 2",S77)),"NO ACEPTABLE O ACEPTABLE CON CONTROL ESPECÍFICO",IF(ISNUMBER(SEARCH("Nivel de Riesgo 3",S77)),"ACEPTABLE",IF(ISNUMBER(SEARCH("Nivel de Riesgo 4",S77)),"ACEPTABLE","-"))))</f>
        <v>-</v>
      </c>
      <c r="U77" s="43"/>
      <c r="V77" s="43"/>
      <c r="W77" s="43"/>
      <c r="X77" s="43"/>
      <c r="Y77" s="43"/>
      <c r="Z77" s="43"/>
      <c r="AA77" s="43"/>
      <c r="AB77" s="44"/>
    </row>
    <row r="78" spans="1:28" s="45" customFormat="1" ht="134.25" customHeight="1" thickBot="1" x14ac:dyDescent="0.3">
      <c r="A78" s="149"/>
      <c r="B78" s="367"/>
      <c r="C78" s="368"/>
      <c r="D78" s="147" t="str">
        <f>IF(B78=0,"",VLOOKUP(B78,'Datos SGC'!$B$50:$C$71,2))</f>
        <v/>
      </c>
      <c r="E78" s="47"/>
      <c r="F78" s="42"/>
      <c r="G78" s="67"/>
      <c r="H78" s="67"/>
      <c r="I78" s="67"/>
      <c r="J78" s="67"/>
      <c r="K78" s="43"/>
      <c r="L78" s="43"/>
      <c r="M78" s="43"/>
      <c r="N78" s="43"/>
      <c r="O78" s="67"/>
      <c r="P78" s="67"/>
      <c r="Q78" s="41" t="str">
        <f>IF(AND(O78=Datos!$B$156,P78=Datos!$B$162),Datos!$D$167,IF(AND(O78=Datos!$B$156,P78=Datos!$B$163),Datos!$E$167,IF(AND(O78=Datos!$B$156,P78=Datos!$B$164),Datos!$F$167,IF(AND(O78=Datos!$B$156,P78=Datos!$B$165),Datos!$G$167,IF(AND(O78=Datos!$B$157,P78=Datos!$B$162),Datos!$D$168,IF(AND(O78=Datos!$B$157,P78=Datos!$B$163),Datos!$E$168,IF(AND(O78=Datos!$B$157,P78=Datos!$B$164),Datos!$F$168,IF(AND(O78=Datos!$B$157,P78=Datos!$B$165),Datos!$G$168,IF(AND(O78=Datos!$B$158,P78=Datos!$B$162),Datos!$D$169,IF(AND(O78=Datos!$B$158,P78=Datos!$B$163),Datos!$E$169,IF(AND(O78=Datos!$B$158,P78=Datos!$B$164),Datos!$F$169,IF(AND(O78=Datos!$B$158,P78=Datos!$B$165),Datos!$G$169,IF(AND(O78=Datos!$B$159,P78=Datos!$B$162),"N/A",IF(AND(O78=Datos!$B$159,P78=Datos!$B$163),"N/A",IF(AND(O78=Datos!$B$159,P78=Datos!$B$164),"N/A",IF(AND(O78=Datos!$B$159,P78=Datos!$B$165),"N/A","-"))))))))))))))))</f>
        <v>-</v>
      </c>
      <c r="R78" s="67"/>
      <c r="S78" s="41" t="str">
        <f>(IF(AND(Q78=Datos!$D$167,R78=Datos!$B$171),Datos!$D$176,IF(AND(Q78=Datos!$D$168,R78=Datos!$B$171),Datos!$D$176,IF(AND(Q78=Datos!$D$169,R78=Datos!$B$171),Datos!$F$176,IF(AND(Q78=Datos!$E$167,R78=Datos!$B$171),Datos!$D$176,IF(AND(Q78=Datos!$E$168,R78=Datos!$B$171),Datos!$E$176,IF(AND(Q78=Datos!$E$169,R78=Datos!$B$171),Datos!$F$176,IF(AND(Q78=Datos!$F$167,R78=Datos!$B$171),Datos!$E$176,IF(AND(Q78=Datos!$F$168,R78=Datos!$B$171),Datos!$E$176,IF(AND(Q78=Datos!$F$169,R78=Datos!$B$171),Datos!$G$176,IF(AND(Q78=Datos!$G$167,R78=Datos!$B$171),Datos!$E$176,IF(AND(Q78=Datos!$G$168,R78=Datos!$B$171),Datos!$F$176,IF(AND(Q78=Datos!$G$169,R78=Datos!$B$171),Datos!$G$176,IF(AND(Q78=Datos!$D$167,R78=Datos!$B$172),Datos!$D$178,IF(AND(Q78=Datos!$D$168,R78=Datos!$B$172),Datos!$D$178,IF(AND(Q78=Datos!$D$169,R78=Datos!$B$172),Datos!$F$178,IF(AND(Q78=Datos!$E$167,R78=Datos!$B$172),Datos!$D$178,IF(AND(Q78=Datos!$E$168,R78=Datos!$B$172),Datos!$E$178,IF(AND(Q78=Datos!$E$169,R78=Datos!$B$172),Datos!$F$178,IF(AND(Q78=Datos!$F$167,R78=Datos!$B$172),Datos!$E$178,IF(AND(Q78=Datos!$F$168,R78=Datos!$B$172),Datos!$E$178,IF(AND(Q78=Datos!$F$169,R78=Datos!$B$172),Datos!$G$178,IF(AND(Q78=Datos!$G$167,R78=Datos!$B$172),Datos!$E$178,IF(AND(Q78=Datos!$G$168,R78=Datos!$B$172),Datos!$F$178,IF(AND(Q78=Datos!$G$169,R78=Datos!$B$172),Datos!$G$179,IF(AND(Q78=Datos!$D$167,R78=Datos!$B$173),Datos!$D$180,IF(AND(Q78=Datos!$D$168,R78=Datos!$B$173),Datos!$D$180,IF(AND(Q78=Datos!$D$169,R78=Datos!$B$173),Datos!$F$180,IF(AND(Q78=Datos!$E$167,R78=Datos!$B$173),Datos!$D$180,IF(AND(Q78=Datos!$E$168,R78=Datos!$B$173),Datos!$E$180,IF(AND(Q78=Datos!$E$169,R78=Datos!$B$173),Datos!$F$180,IF(AND(Q78=Datos!$F$167,R78=Datos!$B$173),Datos!$E$180,IF(AND(Q78=Datos!$F$168,R78=Datos!$B$173),Datos!$E$180,IF(AND(Q78=Datos!$F$169,R78=Datos!$B$173),Datos!$G$180,IF(AND(Q78=Datos!$G$167,R78=Datos!$B$173),Datos!$E$180,IF(AND(Q78=Datos!$G$168,R78=Datos!$B$173),Datos!$F$180,IF(AND(Q78=Datos!$G$169,R78=Datos!$B$173),Datos!$G$180,IF(AND(Q78=Datos!$D$167,R78=Datos!$B$174),Datos!$D$182,IF(AND(Q78=Datos!$D$168,R78=Datos!$B$174),Datos!$D$182,IF(AND(Q78=Datos!$D$169,R78=Datos!$B$174),Datos!$F$182,IF(AND(Q78=Datos!$E$167,R78=Datos!$B$174),Datos!$D$182,IF(AND(Q78=Datos!$E$168,R78=Datos!$B$174),Datos!$E$182,IF(AND(Q78=Datos!$E$169,R78=Datos!$B$174),Datos!$F$182,IF(AND(Q78=Datos!$F$167,R78=Datos!$B$174),Datos!$E$182,IF(AND(Q78=Datos!$F$168,R78=Datos!$B$174),Datos!$E$182,IF(AND(Q78=Datos!$F$169,R78=Datos!$B$174),Datos!$G$182,IF(AND(Q78=Datos!$G$167,R78=Datos!$B$174),Datos!$E$183,IF(AND(Q78=Datos!$G$168,R78=Datos!$B$174),Datos!$F$182,IF(AND(Q78=Datos!$G$169,R78=Datos!$B$174),Datos!$G$183,IF(O78=Datos!$B$159,Datos!$G$183,"-"))))))))))))))))))))))))))))))))))))))))))))))))))</f>
        <v>-</v>
      </c>
      <c r="T78" s="41" t="str">
        <f t="shared" si="1"/>
        <v>-</v>
      </c>
      <c r="U78" s="43"/>
      <c r="V78" s="43"/>
      <c r="W78" s="43"/>
      <c r="X78" s="43"/>
      <c r="Y78" s="43"/>
      <c r="Z78" s="43"/>
      <c r="AA78" s="43"/>
      <c r="AB78" s="44"/>
    </row>
    <row r="79" spans="1:28" s="45" customFormat="1" ht="134.25" customHeight="1" thickBot="1" x14ac:dyDescent="0.3">
      <c r="A79" s="149"/>
      <c r="B79" s="367"/>
      <c r="C79" s="368"/>
      <c r="D79" s="147" t="str">
        <f>IF(B79=0,"",VLOOKUP(B79,'Datos SGC'!$B$50:$C$71,2))</f>
        <v/>
      </c>
      <c r="E79" s="47"/>
      <c r="F79" s="42"/>
      <c r="G79" s="67"/>
      <c r="H79" s="67"/>
      <c r="I79" s="67"/>
      <c r="J79" s="67"/>
      <c r="K79" s="43"/>
      <c r="L79" s="43"/>
      <c r="M79" s="43"/>
      <c r="N79" s="43"/>
      <c r="O79" s="67"/>
      <c r="P79" s="67"/>
      <c r="Q79" s="41" t="str">
        <f>IF(AND(O79=Datos!$B$156,P79=Datos!$B$162),Datos!$D$167,IF(AND(O79=Datos!$B$156,P79=Datos!$B$163),Datos!$E$167,IF(AND(O79=Datos!$B$156,P79=Datos!$B$164),Datos!$F$167,IF(AND(O79=Datos!$B$156,P79=Datos!$B$165),Datos!$G$167,IF(AND(O79=Datos!$B$157,P79=Datos!$B$162),Datos!$D$168,IF(AND(O79=Datos!$B$157,P79=Datos!$B$163),Datos!$E$168,IF(AND(O79=Datos!$B$157,P79=Datos!$B$164),Datos!$F$168,IF(AND(O79=Datos!$B$157,P79=Datos!$B$165),Datos!$G$168,IF(AND(O79=Datos!$B$158,P79=Datos!$B$162),Datos!$D$169,IF(AND(O79=Datos!$B$158,P79=Datos!$B$163),Datos!$E$169,IF(AND(O79=Datos!$B$158,P79=Datos!$B$164),Datos!$F$169,IF(AND(O79=Datos!$B$158,P79=Datos!$B$165),Datos!$G$169,IF(AND(O79=Datos!$B$159,P79=Datos!$B$162),"N/A",IF(AND(O79=Datos!$B$159,P79=Datos!$B$163),"N/A",IF(AND(O79=Datos!$B$159,P79=Datos!$B$164),"N/A",IF(AND(O79=Datos!$B$159,P79=Datos!$B$165),"N/A","-"))))))))))))))))</f>
        <v>-</v>
      </c>
      <c r="R79" s="67"/>
      <c r="S79" s="41" t="str">
        <f>(IF(AND(Q79=Datos!$D$167,R79=Datos!$B$171),Datos!$D$176,IF(AND(Q79=Datos!$D$168,R79=Datos!$B$171),Datos!$D$176,IF(AND(Q79=Datos!$D$169,R79=Datos!$B$171),Datos!$F$176,IF(AND(Q79=Datos!$E$167,R79=Datos!$B$171),Datos!$D$176,IF(AND(Q79=Datos!$E$168,R79=Datos!$B$171),Datos!$E$176,IF(AND(Q79=Datos!$E$169,R79=Datos!$B$171),Datos!$F$176,IF(AND(Q79=Datos!$F$167,R79=Datos!$B$171),Datos!$E$176,IF(AND(Q79=Datos!$F$168,R79=Datos!$B$171),Datos!$E$176,IF(AND(Q79=Datos!$F$169,R79=Datos!$B$171),Datos!$G$176,IF(AND(Q79=Datos!$G$167,R79=Datos!$B$171),Datos!$E$176,IF(AND(Q79=Datos!$G$168,R79=Datos!$B$171),Datos!$F$176,IF(AND(Q79=Datos!$G$169,R79=Datos!$B$171),Datos!$G$176,IF(AND(Q79=Datos!$D$167,R79=Datos!$B$172),Datos!$D$178,IF(AND(Q79=Datos!$D$168,R79=Datos!$B$172),Datos!$D$178,IF(AND(Q79=Datos!$D$169,R79=Datos!$B$172),Datos!$F$178,IF(AND(Q79=Datos!$E$167,R79=Datos!$B$172),Datos!$D$178,IF(AND(Q79=Datos!$E$168,R79=Datos!$B$172),Datos!$E$178,IF(AND(Q79=Datos!$E$169,R79=Datos!$B$172),Datos!$F$178,IF(AND(Q79=Datos!$F$167,R79=Datos!$B$172),Datos!$E$178,IF(AND(Q79=Datos!$F$168,R79=Datos!$B$172),Datos!$E$178,IF(AND(Q79=Datos!$F$169,R79=Datos!$B$172),Datos!$G$178,IF(AND(Q79=Datos!$G$167,R79=Datos!$B$172),Datos!$E$178,IF(AND(Q79=Datos!$G$168,R79=Datos!$B$172),Datos!$F$178,IF(AND(Q79=Datos!$G$169,R79=Datos!$B$172),Datos!$G$179,IF(AND(Q79=Datos!$D$167,R79=Datos!$B$173),Datos!$D$180,IF(AND(Q79=Datos!$D$168,R79=Datos!$B$173),Datos!$D$180,IF(AND(Q79=Datos!$D$169,R79=Datos!$B$173),Datos!$F$180,IF(AND(Q79=Datos!$E$167,R79=Datos!$B$173),Datos!$D$180,IF(AND(Q79=Datos!$E$168,R79=Datos!$B$173),Datos!$E$180,IF(AND(Q79=Datos!$E$169,R79=Datos!$B$173),Datos!$F$180,IF(AND(Q79=Datos!$F$167,R79=Datos!$B$173),Datos!$E$180,IF(AND(Q79=Datos!$F$168,R79=Datos!$B$173),Datos!$E$180,IF(AND(Q79=Datos!$F$169,R79=Datos!$B$173),Datos!$G$180,IF(AND(Q79=Datos!$G$167,R79=Datos!$B$173),Datos!$E$180,IF(AND(Q79=Datos!$G$168,R79=Datos!$B$173),Datos!$F$180,IF(AND(Q79=Datos!$G$169,R79=Datos!$B$173),Datos!$G$180,IF(AND(Q79=Datos!$D$167,R79=Datos!$B$174),Datos!$D$182,IF(AND(Q79=Datos!$D$168,R79=Datos!$B$174),Datos!$D$182,IF(AND(Q79=Datos!$D$169,R79=Datos!$B$174),Datos!$F$182,IF(AND(Q79=Datos!$E$167,R79=Datos!$B$174),Datos!$D$182,IF(AND(Q79=Datos!$E$168,R79=Datos!$B$174),Datos!$E$182,IF(AND(Q79=Datos!$E$169,R79=Datos!$B$174),Datos!$F$182,IF(AND(Q79=Datos!$F$167,R79=Datos!$B$174),Datos!$E$182,IF(AND(Q79=Datos!$F$168,R79=Datos!$B$174),Datos!$E$182,IF(AND(Q79=Datos!$F$169,R79=Datos!$B$174),Datos!$G$182,IF(AND(Q79=Datos!$G$167,R79=Datos!$B$174),Datos!$E$183,IF(AND(Q79=Datos!$G$168,R79=Datos!$B$174),Datos!$F$182,IF(AND(Q79=Datos!$G$169,R79=Datos!$B$174),Datos!$G$183,IF(O79=Datos!$B$159,Datos!$G$183,"-"))))))))))))))))))))))))))))))))))))))))))))))))))</f>
        <v>-</v>
      </c>
      <c r="T79" s="41" t="str">
        <f t="shared" si="1"/>
        <v>-</v>
      </c>
      <c r="U79" s="43"/>
      <c r="V79" s="43"/>
      <c r="W79" s="43"/>
      <c r="X79" s="43"/>
      <c r="Y79" s="43"/>
      <c r="Z79" s="43"/>
      <c r="AA79" s="43"/>
      <c r="AB79" s="44"/>
    </row>
    <row r="80" spans="1:28" s="45" customFormat="1" ht="134.25" customHeight="1" thickBot="1" x14ac:dyDescent="0.3">
      <c r="A80" s="149"/>
      <c r="B80" s="367"/>
      <c r="C80" s="368"/>
      <c r="D80" s="147" t="str">
        <f>IF(B80=0,"",VLOOKUP(B80,'Datos SGC'!$B$50:$C$71,2))</f>
        <v/>
      </c>
      <c r="E80" s="47"/>
      <c r="F80" s="42"/>
      <c r="G80" s="67"/>
      <c r="H80" s="67"/>
      <c r="I80" s="67"/>
      <c r="J80" s="67"/>
      <c r="K80" s="43"/>
      <c r="L80" s="43"/>
      <c r="M80" s="43"/>
      <c r="N80" s="43"/>
      <c r="O80" s="67"/>
      <c r="P80" s="67"/>
      <c r="Q80" s="41" t="str">
        <f>IF(AND(O80=Datos!$B$156,P80=Datos!$B$162),Datos!$D$167,IF(AND(O80=Datos!$B$156,P80=Datos!$B$163),Datos!$E$167,IF(AND(O80=Datos!$B$156,P80=Datos!$B$164),Datos!$F$167,IF(AND(O80=Datos!$B$156,P80=Datos!$B$165),Datos!$G$167,IF(AND(O80=Datos!$B$157,P80=Datos!$B$162),Datos!$D$168,IF(AND(O80=Datos!$B$157,P80=Datos!$B$163),Datos!$E$168,IF(AND(O80=Datos!$B$157,P80=Datos!$B$164),Datos!$F$168,IF(AND(O80=Datos!$B$157,P80=Datos!$B$165),Datos!$G$168,IF(AND(O80=Datos!$B$158,P80=Datos!$B$162),Datos!$D$169,IF(AND(O80=Datos!$B$158,P80=Datos!$B$163),Datos!$E$169,IF(AND(O80=Datos!$B$158,P80=Datos!$B$164),Datos!$F$169,IF(AND(O80=Datos!$B$158,P80=Datos!$B$165),Datos!$G$169,IF(AND(O80=Datos!$B$159,P80=Datos!$B$162),"N/A",IF(AND(O80=Datos!$B$159,P80=Datos!$B$163),"N/A",IF(AND(O80=Datos!$B$159,P80=Datos!$B$164),"N/A",IF(AND(O80=Datos!$B$159,P80=Datos!$B$165),"N/A","-"))))))))))))))))</f>
        <v>-</v>
      </c>
      <c r="R80" s="67"/>
      <c r="S80" s="41" t="str">
        <f>(IF(AND(Q80=Datos!$D$167,R80=Datos!$B$171),Datos!$D$176,IF(AND(Q80=Datos!$D$168,R80=Datos!$B$171),Datos!$D$176,IF(AND(Q80=Datos!$D$169,R80=Datos!$B$171),Datos!$F$176,IF(AND(Q80=Datos!$E$167,R80=Datos!$B$171),Datos!$D$176,IF(AND(Q80=Datos!$E$168,R80=Datos!$B$171),Datos!$E$176,IF(AND(Q80=Datos!$E$169,R80=Datos!$B$171),Datos!$F$176,IF(AND(Q80=Datos!$F$167,R80=Datos!$B$171),Datos!$E$176,IF(AND(Q80=Datos!$F$168,R80=Datos!$B$171),Datos!$E$176,IF(AND(Q80=Datos!$F$169,R80=Datos!$B$171),Datos!$G$176,IF(AND(Q80=Datos!$G$167,R80=Datos!$B$171),Datos!$E$176,IF(AND(Q80=Datos!$G$168,R80=Datos!$B$171),Datos!$F$176,IF(AND(Q80=Datos!$G$169,R80=Datos!$B$171),Datos!$G$176,IF(AND(Q80=Datos!$D$167,R80=Datos!$B$172),Datos!$D$178,IF(AND(Q80=Datos!$D$168,R80=Datos!$B$172),Datos!$D$178,IF(AND(Q80=Datos!$D$169,R80=Datos!$B$172),Datos!$F$178,IF(AND(Q80=Datos!$E$167,R80=Datos!$B$172),Datos!$D$178,IF(AND(Q80=Datos!$E$168,R80=Datos!$B$172),Datos!$E$178,IF(AND(Q80=Datos!$E$169,R80=Datos!$B$172),Datos!$F$178,IF(AND(Q80=Datos!$F$167,R80=Datos!$B$172),Datos!$E$178,IF(AND(Q80=Datos!$F$168,R80=Datos!$B$172),Datos!$E$178,IF(AND(Q80=Datos!$F$169,R80=Datos!$B$172),Datos!$G$178,IF(AND(Q80=Datos!$G$167,R80=Datos!$B$172),Datos!$E$178,IF(AND(Q80=Datos!$G$168,R80=Datos!$B$172),Datos!$F$178,IF(AND(Q80=Datos!$G$169,R80=Datos!$B$172),Datos!$G$179,IF(AND(Q80=Datos!$D$167,R80=Datos!$B$173),Datos!$D$180,IF(AND(Q80=Datos!$D$168,R80=Datos!$B$173),Datos!$D$180,IF(AND(Q80=Datos!$D$169,R80=Datos!$B$173),Datos!$F$180,IF(AND(Q80=Datos!$E$167,R80=Datos!$B$173),Datos!$D$180,IF(AND(Q80=Datos!$E$168,R80=Datos!$B$173),Datos!$E$180,IF(AND(Q80=Datos!$E$169,R80=Datos!$B$173),Datos!$F$180,IF(AND(Q80=Datos!$F$167,R80=Datos!$B$173),Datos!$E$180,IF(AND(Q80=Datos!$F$168,R80=Datos!$B$173),Datos!$E$180,IF(AND(Q80=Datos!$F$169,R80=Datos!$B$173),Datos!$G$180,IF(AND(Q80=Datos!$G$167,R80=Datos!$B$173),Datos!$E$180,IF(AND(Q80=Datos!$G$168,R80=Datos!$B$173),Datos!$F$180,IF(AND(Q80=Datos!$G$169,R80=Datos!$B$173),Datos!$G$180,IF(AND(Q80=Datos!$D$167,R80=Datos!$B$174),Datos!$D$182,IF(AND(Q80=Datos!$D$168,R80=Datos!$B$174),Datos!$D$182,IF(AND(Q80=Datos!$D$169,R80=Datos!$B$174),Datos!$F$182,IF(AND(Q80=Datos!$E$167,R80=Datos!$B$174),Datos!$D$182,IF(AND(Q80=Datos!$E$168,R80=Datos!$B$174),Datos!$E$182,IF(AND(Q80=Datos!$E$169,R80=Datos!$B$174),Datos!$F$182,IF(AND(Q80=Datos!$F$167,R80=Datos!$B$174),Datos!$E$182,IF(AND(Q80=Datos!$F$168,R80=Datos!$B$174),Datos!$E$182,IF(AND(Q80=Datos!$F$169,R80=Datos!$B$174),Datos!$G$182,IF(AND(Q80=Datos!$G$167,R80=Datos!$B$174),Datos!$E$183,IF(AND(Q80=Datos!$G$168,R80=Datos!$B$174),Datos!$F$182,IF(AND(Q80=Datos!$G$169,R80=Datos!$B$174),Datos!$G$183,IF(O80=Datos!$B$159,Datos!$G$183,"-"))))))))))))))))))))))))))))))))))))))))))))))))))</f>
        <v>-</v>
      </c>
      <c r="T80" s="41" t="str">
        <f t="shared" si="1"/>
        <v>-</v>
      </c>
      <c r="U80" s="43"/>
      <c r="V80" s="43"/>
      <c r="W80" s="43"/>
      <c r="X80" s="43"/>
      <c r="Y80" s="43"/>
      <c r="Z80" s="43"/>
      <c r="AA80" s="43"/>
      <c r="AB80" s="44"/>
    </row>
    <row r="81" spans="1:28" s="45" customFormat="1" ht="134.25" customHeight="1" thickBot="1" x14ac:dyDescent="0.3">
      <c r="A81" s="149"/>
      <c r="B81" s="367"/>
      <c r="C81" s="368"/>
      <c r="D81" s="147" t="str">
        <f>IF(B81=0,"",VLOOKUP(B81,'Datos SGC'!$B$50:$C$71,2))</f>
        <v/>
      </c>
      <c r="E81" s="47"/>
      <c r="F81" s="42"/>
      <c r="G81" s="67"/>
      <c r="H81" s="67"/>
      <c r="I81" s="67"/>
      <c r="J81" s="67"/>
      <c r="K81" s="43"/>
      <c r="L81" s="43"/>
      <c r="M81" s="43"/>
      <c r="N81" s="43"/>
      <c r="O81" s="67"/>
      <c r="P81" s="67"/>
      <c r="Q81" s="41" t="str">
        <f>IF(AND(O81=Datos!$B$156,P81=Datos!$B$162),Datos!$D$167,IF(AND(O81=Datos!$B$156,P81=Datos!$B$163),Datos!$E$167,IF(AND(O81=Datos!$B$156,P81=Datos!$B$164),Datos!$F$167,IF(AND(O81=Datos!$B$156,P81=Datos!$B$165),Datos!$G$167,IF(AND(O81=Datos!$B$157,P81=Datos!$B$162),Datos!$D$168,IF(AND(O81=Datos!$B$157,P81=Datos!$B$163),Datos!$E$168,IF(AND(O81=Datos!$B$157,P81=Datos!$B$164),Datos!$F$168,IF(AND(O81=Datos!$B$157,P81=Datos!$B$165),Datos!$G$168,IF(AND(O81=Datos!$B$158,P81=Datos!$B$162),Datos!$D$169,IF(AND(O81=Datos!$B$158,P81=Datos!$B$163),Datos!$E$169,IF(AND(O81=Datos!$B$158,P81=Datos!$B$164),Datos!$F$169,IF(AND(O81=Datos!$B$158,P81=Datos!$B$165),Datos!$G$169,IF(AND(O81=Datos!$B$159,P81=Datos!$B$162),"N/A",IF(AND(O81=Datos!$B$159,P81=Datos!$B$163),"N/A",IF(AND(O81=Datos!$B$159,P81=Datos!$B$164),"N/A",IF(AND(O81=Datos!$B$159,P81=Datos!$B$165),"N/A","-"))))))))))))))))</f>
        <v>-</v>
      </c>
      <c r="R81" s="67"/>
      <c r="S81" s="41" t="str">
        <f>(IF(AND(Q81=Datos!$D$167,R81=Datos!$B$171),Datos!$D$176,IF(AND(Q81=Datos!$D$168,R81=Datos!$B$171),Datos!$D$176,IF(AND(Q81=Datos!$D$169,R81=Datos!$B$171),Datos!$F$176,IF(AND(Q81=Datos!$E$167,R81=Datos!$B$171),Datos!$D$176,IF(AND(Q81=Datos!$E$168,R81=Datos!$B$171),Datos!$E$176,IF(AND(Q81=Datos!$E$169,R81=Datos!$B$171),Datos!$F$176,IF(AND(Q81=Datos!$F$167,R81=Datos!$B$171),Datos!$E$176,IF(AND(Q81=Datos!$F$168,R81=Datos!$B$171),Datos!$E$176,IF(AND(Q81=Datos!$F$169,R81=Datos!$B$171),Datos!$G$176,IF(AND(Q81=Datos!$G$167,R81=Datos!$B$171),Datos!$E$176,IF(AND(Q81=Datos!$G$168,R81=Datos!$B$171),Datos!$F$176,IF(AND(Q81=Datos!$G$169,R81=Datos!$B$171),Datos!$G$176,IF(AND(Q81=Datos!$D$167,R81=Datos!$B$172),Datos!$D$178,IF(AND(Q81=Datos!$D$168,R81=Datos!$B$172),Datos!$D$178,IF(AND(Q81=Datos!$D$169,R81=Datos!$B$172),Datos!$F$178,IF(AND(Q81=Datos!$E$167,R81=Datos!$B$172),Datos!$D$178,IF(AND(Q81=Datos!$E$168,R81=Datos!$B$172),Datos!$E$178,IF(AND(Q81=Datos!$E$169,R81=Datos!$B$172),Datos!$F$178,IF(AND(Q81=Datos!$F$167,R81=Datos!$B$172),Datos!$E$178,IF(AND(Q81=Datos!$F$168,R81=Datos!$B$172),Datos!$E$178,IF(AND(Q81=Datos!$F$169,R81=Datos!$B$172),Datos!$G$178,IF(AND(Q81=Datos!$G$167,R81=Datos!$B$172),Datos!$E$178,IF(AND(Q81=Datos!$G$168,R81=Datos!$B$172),Datos!$F$178,IF(AND(Q81=Datos!$G$169,R81=Datos!$B$172),Datos!$G$179,IF(AND(Q81=Datos!$D$167,R81=Datos!$B$173),Datos!$D$180,IF(AND(Q81=Datos!$D$168,R81=Datos!$B$173),Datos!$D$180,IF(AND(Q81=Datos!$D$169,R81=Datos!$B$173),Datos!$F$180,IF(AND(Q81=Datos!$E$167,R81=Datos!$B$173),Datos!$D$180,IF(AND(Q81=Datos!$E$168,R81=Datos!$B$173),Datos!$E$180,IF(AND(Q81=Datos!$E$169,R81=Datos!$B$173),Datos!$F$180,IF(AND(Q81=Datos!$F$167,R81=Datos!$B$173),Datos!$E$180,IF(AND(Q81=Datos!$F$168,R81=Datos!$B$173),Datos!$E$180,IF(AND(Q81=Datos!$F$169,R81=Datos!$B$173),Datos!$G$180,IF(AND(Q81=Datos!$G$167,R81=Datos!$B$173),Datos!$E$180,IF(AND(Q81=Datos!$G$168,R81=Datos!$B$173),Datos!$F$180,IF(AND(Q81=Datos!$G$169,R81=Datos!$B$173),Datos!$G$180,IF(AND(Q81=Datos!$D$167,R81=Datos!$B$174),Datos!$D$182,IF(AND(Q81=Datos!$D$168,R81=Datos!$B$174),Datos!$D$182,IF(AND(Q81=Datos!$D$169,R81=Datos!$B$174),Datos!$F$182,IF(AND(Q81=Datos!$E$167,R81=Datos!$B$174),Datos!$D$182,IF(AND(Q81=Datos!$E$168,R81=Datos!$B$174),Datos!$E$182,IF(AND(Q81=Datos!$E$169,R81=Datos!$B$174),Datos!$F$182,IF(AND(Q81=Datos!$F$167,R81=Datos!$B$174),Datos!$E$182,IF(AND(Q81=Datos!$F$168,R81=Datos!$B$174),Datos!$E$182,IF(AND(Q81=Datos!$F$169,R81=Datos!$B$174),Datos!$G$182,IF(AND(Q81=Datos!$G$167,R81=Datos!$B$174),Datos!$E$183,IF(AND(Q81=Datos!$G$168,R81=Datos!$B$174),Datos!$F$182,IF(AND(Q81=Datos!$G$169,R81=Datos!$B$174),Datos!$G$183,IF(O81=Datos!$B$159,Datos!$G$183,"-"))))))))))))))))))))))))))))))))))))))))))))))))))</f>
        <v>-</v>
      </c>
      <c r="T81" s="41" t="str">
        <f t="shared" si="1"/>
        <v>-</v>
      </c>
      <c r="U81" s="43"/>
      <c r="V81" s="43"/>
      <c r="W81" s="43"/>
      <c r="X81" s="43"/>
      <c r="Y81" s="43"/>
      <c r="Z81" s="43"/>
      <c r="AA81" s="43"/>
      <c r="AB81" s="44"/>
    </row>
    <row r="82" spans="1:28" s="45" customFormat="1" ht="134.25" customHeight="1" thickBot="1" x14ac:dyDescent="0.3">
      <c r="A82" s="149"/>
      <c r="B82" s="367"/>
      <c r="C82" s="368"/>
      <c r="D82" s="147" t="str">
        <f>IF(B82=0,"",VLOOKUP(B82,'Datos SGC'!$B$50:$C$71,2))</f>
        <v/>
      </c>
      <c r="E82" s="47"/>
      <c r="F82" s="42"/>
      <c r="G82" s="67"/>
      <c r="H82" s="67"/>
      <c r="I82" s="67"/>
      <c r="J82" s="67"/>
      <c r="K82" s="43"/>
      <c r="L82" s="43"/>
      <c r="M82" s="43"/>
      <c r="N82" s="43"/>
      <c r="O82" s="67"/>
      <c r="P82" s="67"/>
      <c r="Q82" s="41" t="str">
        <f>IF(AND(O82=Datos!$B$156,P82=Datos!$B$162),Datos!$D$167,IF(AND(O82=Datos!$B$156,P82=Datos!$B$163),Datos!$E$167,IF(AND(O82=Datos!$B$156,P82=Datos!$B$164),Datos!$F$167,IF(AND(O82=Datos!$B$156,P82=Datos!$B$165),Datos!$G$167,IF(AND(O82=Datos!$B$157,P82=Datos!$B$162),Datos!$D$168,IF(AND(O82=Datos!$B$157,P82=Datos!$B$163),Datos!$E$168,IF(AND(O82=Datos!$B$157,P82=Datos!$B$164),Datos!$F$168,IF(AND(O82=Datos!$B$157,P82=Datos!$B$165),Datos!$G$168,IF(AND(O82=Datos!$B$158,P82=Datos!$B$162),Datos!$D$169,IF(AND(O82=Datos!$B$158,P82=Datos!$B$163),Datos!$E$169,IF(AND(O82=Datos!$B$158,P82=Datos!$B$164),Datos!$F$169,IF(AND(O82=Datos!$B$158,P82=Datos!$B$165),Datos!$G$169,IF(AND(O82=Datos!$B$159,P82=Datos!$B$162),"N/A",IF(AND(O82=Datos!$B$159,P82=Datos!$B$163),"N/A",IF(AND(O82=Datos!$B$159,P82=Datos!$B$164),"N/A",IF(AND(O82=Datos!$B$159,P82=Datos!$B$165),"N/A","-"))))))))))))))))</f>
        <v>-</v>
      </c>
      <c r="R82" s="67"/>
      <c r="S82" s="41" t="str">
        <f>(IF(AND(Q82=Datos!$D$167,R82=Datos!$B$171),Datos!$D$176,IF(AND(Q82=Datos!$D$168,R82=Datos!$B$171),Datos!$D$176,IF(AND(Q82=Datos!$D$169,R82=Datos!$B$171),Datos!$F$176,IF(AND(Q82=Datos!$E$167,R82=Datos!$B$171),Datos!$D$176,IF(AND(Q82=Datos!$E$168,R82=Datos!$B$171),Datos!$E$176,IF(AND(Q82=Datos!$E$169,R82=Datos!$B$171),Datos!$F$176,IF(AND(Q82=Datos!$F$167,R82=Datos!$B$171),Datos!$E$176,IF(AND(Q82=Datos!$F$168,R82=Datos!$B$171),Datos!$E$176,IF(AND(Q82=Datos!$F$169,R82=Datos!$B$171),Datos!$G$176,IF(AND(Q82=Datos!$G$167,R82=Datos!$B$171),Datos!$E$176,IF(AND(Q82=Datos!$G$168,R82=Datos!$B$171),Datos!$F$176,IF(AND(Q82=Datos!$G$169,R82=Datos!$B$171),Datos!$G$176,IF(AND(Q82=Datos!$D$167,R82=Datos!$B$172),Datos!$D$178,IF(AND(Q82=Datos!$D$168,R82=Datos!$B$172),Datos!$D$178,IF(AND(Q82=Datos!$D$169,R82=Datos!$B$172),Datos!$F$178,IF(AND(Q82=Datos!$E$167,R82=Datos!$B$172),Datos!$D$178,IF(AND(Q82=Datos!$E$168,R82=Datos!$B$172),Datos!$E$178,IF(AND(Q82=Datos!$E$169,R82=Datos!$B$172),Datos!$F$178,IF(AND(Q82=Datos!$F$167,R82=Datos!$B$172),Datos!$E$178,IF(AND(Q82=Datos!$F$168,R82=Datos!$B$172),Datos!$E$178,IF(AND(Q82=Datos!$F$169,R82=Datos!$B$172),Datos!$G$178,IF(AND(Q82=Datos!$G$167,R82=Datos!$B$172),Datos!$E$178,IF(AND(Q82=Datos!$G$168,R82=Datos!$B$172),Datos!$F$178,IF(AND(Q82=Datos!$G$169,R82=Datos!$B$172),Datos!$G$179,IF(AND(Q82=Datos!$D$167,R82=Datos!$B$173),Datos!$D$180,IF(AND(Q82=Datos!$D$168,R82=Datos!$B$173),Datos!$D$180,IF(AND(Q82=Datos!$D$169,R82=Datos!$B$173),Datos!$F$180,IF(AND(Q82=Datos!$E$167,R82=Datos!$B$173),Datos!$D$180,IF(AND(Q82=Datos!$E$168,R82=Datos!$B$173),Datos!$E$180,IF(AND(Q82=Datos!$E$169,R82=Datos!$B$173),Datos!$F$180,IF(AND(Q82=Datos!$F$167,R82=Datos!$B$173),Datos!$E$180,IF(AND(Q82=Datos!$F$168,R82=Datos!$B$173),Datos!$E$180,IF(AND(Q82=Datos!$F$169,R82=Datos!$B$173),Datos!$G$180,IF(AND(Q82=Datos!$G$167,R82=Datos!$B$173),Datos!$E$180,IF(AND(Q82=Datos!$G$168,R82=Datos!$B$173),Datos!$F$180,IF(AND(Q82=Datos!$G$169,R82=Datos!$B$173),Datos!$G$180,IF(AND(Q82=Datos!$D$167,R82=Datos!$B$174),Datos!$D$182,IF(AND(Q82=Datos!$D$168,R82=Datos!$B$174),Datos!$D$182,IF(AND(Q82=Datos!$D$169,R82=Datos!$B$174),Datos!$F$182,IF(AND(Q82=Datos!$E$167,R82=Datos!$B$174),Datos!$D$182,IF(AND(Q82=Datos!$E$168,R82=Datos!$B$174),Datos!$E$182,IF(AND(Q82=Datos!$E$169,R82=Datos!$B$174),Datos!$F$182,IF(AND(Q82=Datos!$F$167,R82=Datos!$B$174),Datos!$E$182,IF(AND(Q82=Datos!$F$168,R82=Datos!$B$174),Datos!$E$182,IF(AND(Q82=Datos!$F$169,R82=Datos!$B$174),Datos!$G$182,IF(AND(Q82=Datos!$G$167,R82=Datos!$B$174),Datos!$E$183,IF(AND(Q82=Datos!$G$168,R82=Datos!$B$174),Datos!$F$182,IF(AND(Q82=Datos!$G$169,R82=Datos!$B$174),Datos!$G$183,IF(O82=Datos!$B$159,Datos!$G$183,"-"))))))))))))))))))))))))))))))))))))))))))))))))))</f>
        <v>-</v>
      </c>
      <c r="T82" s="41" t="str">
        <f t="shared" si="1"/>
        <v>-</v>
      </c>
      <c r="U82" s="43"/>
      <c r="V82" s="43"/>
      <c r="W82" s="43"/>
      <c r="X82" s="43"/>
      <c r="Y82" s="43"/>
      <c r="Z82" s="43"/>
      <c r="AA82" s="43"/>
      <c r="AB82" s="44"/>
    </row>
    <row r="83" spans="1:28" s="45" customFormat="1" ht="134.25" customHeight="1" thickBot="1" x14ac:dyDescent="0.3">
      <c r="A83" s="149"/>
      <c r="B83" s="367"/>
      <c r="C83" s="368"/>
      <c r="D83" s="147" t="str">
        <f>IF(B83=0,"",VLOOKUP(B83,'Datos SGC'!$B$50:$C$71,2))</f>
        <v/>
      </c>
      <c r="E83" s="47"/>
      <c r="F83" s="42"/>
      <c r="G83" s="67"/>
      <c r="H83" s="67"/>
      <c r="I83" s="67"/>
      <c r="J83" s="67"/>
      <c r="K83" s="43"/>
      <c r="L83" s="43"/>
      <c r="M83" s="43"/>
      <c r="N83" s="43"/>
      <c r="O83" s="67"/>
      <c r="P83" s="67"/>
      <c r="Q83" s="41" t="str">
        <f>IF(AND(O83=Datos!$B$156,P83=Datos!$B$162),Datos!$D$167,IF(AND(O83=Datos!$B$156,P83=Datos!$B$163),Datos!$E$167,IF(AND(O83=Datos!$B$156,P83=Datos!$B$164),Datos!$F$167,IF(AND(O83=Datos!$B$156,P83=Datos!$B$165),Datos!$G$167,IF(AND(O83=Datos!$B$157,P83=Datos!$B$162),Datos!$D$168,IF(AND(O83=Datos!$B$157,P83=Datos!$B$163),Datos!$E$168,IF(AND(O83=Datos!$B$157,P83=Datos!$B$164),Datos!$F$168,IF(AND(O83=Datos!$B$157,P83=Datos!$B$165),Datos!$G$168,IF(AND(O83=Datos!$B$158,P83=Datos!$B$162),Datos!$D$169,IF(AND(O83=Datos!$B$158,P83=Datos!$B$163),Datos!$E$169,IF(AND(O83=Datos!$B$158,P83=Datos!$B$164),Datos!$F$169,IF(AND(O83=Datos!$B$158,P83=Datos!$B$165),Datos!$G$169,IF(AND(O83=Datos!$B$159,P83=Datos!$B$162),"N/A",IF(AND(O83=Datos!$B$159,P83=Datos!$B$163),"N/A",IF(AND(O83=Datos!$B$159,P83=Datos!$B$164),"N/A",IF(AND(O83=Datos!$B$159,P83=Datos!$B$165),"N/A","-"))))))))))))))))</f>
        <v>-</v>
      </c>
      <c r="R83" s="67"/>
      <c r="S83" s="41" t="str">
        <f>(IF(AND(Q83=Datos!$D$167,R83=Datos!$B$171),Datos!$D$176,IF(AND(Q83=Datos!$D$168,R83=Datos!$B$171),Datos!$D$176,IF(AND(Q83=Datos!$D$169,R83=Datos!$B$171),Datos!$F$176,IF(AND(Q83=Datos!$E$167,R83=Datos!$B$171),Datos!$D$176,IF(AND(Q83=Datos!$E$168,R83=Datos!$B$171),Datos!$E$176,IF(AND(Q83=Datos!$E$169,R83=Datos!$B$171),Datos!$F$176,IF(AND(Q83=Datos!$F$167,R83=Datos!$B$171),Datos!$E$176,IF(AND(Q83=Datos!$F$168,R83=Datos!$B$171),Datos!$E$176,IF(AND(Q83=Datos!$F$169,R83=Datos!$B$171),Datos!$G$176,IF(AND(Q83=Datos!$G$167,R83=Datos!$B$171),Datos!$E$176,IF(AND(Q83=Datos!$G$168,R83=Datos!$B$171),Datos!$F$176,IF(AND(Q83=Datos!$G$169,R83=Datos!$B$171),Datos!$G$176,IF(AND(Q83=Datos!$D$167,R83=Datos!$B$172),Datos!$D$178,IF(AND(Q83=Datos!$D$168,R83=Datos!$B$172),Datos!$D$178,IF(AND(Q83=Datos!$D$169,R83=Datos!$B$172),Datos!$F$178,IF(AND(Q83=Datos!$E$167,R83=Datos!$B$172),Datos!$D$178,IF(AND(Q83=Datos!$E$168,R83=Datos!$B$172),Datos!$E$178,IF(AND(Q83=Datos!$E$169,R83=Datos!$B$172),Datos!$F$178,IF(AND(Q83=Datos!$F$167,R83=Datos!$B$172),Datos!$E$178,IF(AND(Q83=Datos!$F$168,R83=Datos!$B$172),Datos!$E$178,IF(AND(Q83=Datos!$F$169,R83=Datos!$B$172),Datos!$G$178,IF(AND(Q83=Datos!$G$167,R83=Datos!$B$172),Datos!$E$178,IF(AND(Q83=Datos!$G$168,R83=Datos!$B$172),Datos!$F$178,IF(AND(Q83=Datos!$G$169,R83=Datos!$B$172),Datos!$G$179,IF(AND(Q83=Datos!$D$167,R83=Datos!$B$173),Datos!$D$180,IF(AND(Q83=Datos!$D$168,R83=Datos!$B$173),Datos!$D$180,IF(AND(Q83=Datos!$D$169,R83=Datos!$B$173),Datos!$F$180,IF(AND(Q83=Datos!$E$167,R83=Datos!$B$173),Datos!$D$180,IF(AND(Q83=Datos!$E$168,R83=Datos!$B$173),Datos!$E$180,IF(AND(Q83=Datos!$E$169,R83=Datos!$B$173),Datos!$F$180,IF(AND(Q83=Datos!$F$167,R83=Datos!$B$173),Datos!$E$180,IF(AND(Q83=Datos!$F$168,R83=Datos!$B$173),Datos!$E$180,IF(AND(Q83=Datos!$F$169,R83=Datos!$B$173),Datos!$G$180,IF(AND(Q83=Datos!$G$167,R83=Datos!$B$173),Datos!$E$180,IF(AND(Q83=Datos!$G$168,R83=Datos!$B$173),Datos!$F$180,IF(AND(Q83=Datos!$G$169,R83=Datos!$B$173),Datos!$G$180,IF(AND(Q83=Datos!$D$167,R83=Datos!$B$174),Datos!$D$182,IF(AND(Q83=Datos!$D$168,R83=Datos!$B$174),Datos!$D$182,IF(AND(Q83=Datos!$D$169,R83=Datos!$B$174),Datos!$F$182,IF(AND(Q83=Datos!$E$167,R83=Datos!$B$174),Datos!$D$182,IF(AND(Q83=Datos!$E$168,R83=Datos!$B$174),Datos!$E$182,IF(AND(Q83=Datos!$E$169,R83=Datos!$B$174),Datos!$F$182,IF(AND(Q83=Datos!$F$167,R83=Datos!$B$174),Datos!$E$182,IF(AND(Q83=Datos!$F$168,R83=Datos!$B$174),Datos!$E$182,IF(AND(Q83=Datos!$F$169,R83=Datos!$B$174),Datos!$G$182,IF(AND(Q83=Datos!$G$167,R83=Datos!$B$174),Datos!$E$183,IF(AND(Q83=Datos!$G$168,R83=Datos!$B$174),Datos!$F$182,IF(AND(Q83=Datos!$G$169,R83=Datos!$B$174),Datos!$G$183,IF(O83=Datos!$B$159,Datos!$G$183,"-"))))))))))))))))))))))))))))))))))))))))))))))))))</f>
        <v>-</v>
      </c>
      <c r="T83" s="41" t="str">
        <f t="shared" si="1"/>
        <v>-</v>
      </c>
      <c r="U83" s="43"/>
      <c r="V83" s="43"/>
      <c r="W83" s="43"/>
      <c r="X83" s="43"/>
      <c r="Y83" s="43"/>
      <c r="Z83" s="43"/>
      <c r="AA83" s="43"/>
      <c r="AB83" s="44"/>
    </row>
    <row r="84" spans="1:28" s="45" customFormat="1" ht="134.25" customHeight="1" thickBot="1" x14ac:dyDescent="0.3">
      <c r="A84" s="149"/>
      <c r="B84" s="367"/>
      <c r="C84" s="368"/>
      <c r="D84" s="147" t="str">
        <f>IF(B84=0,"",VLOOKUP(B84,'Datos SGC'!$B$50:$C$71,2))</f>
        <v/>
      </c>
      <c r="E84" s="47"/>
      <c r="F84" s="42"/>
      <c r="G84" s="67"/>
      <c r="H84" s="67"/>
      <c r="I84" s="67"/>
      <c r="J84" s="67"/>
      <c r="K84" s="43"/>
      <c r="L84" s="43"/>
      <c r="M84" s="43"/>
      <c r="N84" s="43"/>
      <c r="O84" s="67"/>
      <c r="P84" s="67"/>
      <c r="Q84" s="41" t="str">
        <f>IF(AND(O84=Datos!$B$156,P84=Datos!$B$162),Datos!$D$167,IF(AND(O84=Datos!$B$156,P84=Datos!$B$163),Datos!$E$167,IF(AND(O84=Datos!$B$156,P84=Datos!$B$164),Datos!$F$167,IF(AND(O84=Datos!$B$156,P84=Datos!$B$165),Datos!$G$167,IF(AND(O84=Datos!$B$157,P84=Datos!$B$162),Datos!$D$168,IF(AND(O84=Datos!$B$157,P84=Datos!$B$163),Datos!$E$168,IF(AND(O84=Datos!$B$157,P84=Datos!$B$164),Datos!$F$168,IF(AND(O84=Datos!$B$157,P84=Datos!$B$165),Datos!$G$168,IF(AND(O84=Datos!$B$158,P84=Datos!$B$162),Datos!$D$169,IF(AND(O84=Datos!$B$158,P84=Datos!$B$163),Datos!$E$169,IF(AND(O84=Datos!$B$158,P84=Datos!$B$164),Datos!$F$169,IF(AND(O84=Datos!$B$158,P84=Datos!$B$165),Datos!$G$169,IF(AND(O84=Datos!$B$159,P84=Datos!$B$162),"N/A",IF(AND(O84=Datos!$B$159,P84=Datos!$B$163),"N/A",IF(AND(O84=Datos!$B$159,P84=Datos!$B$164),"N/A",IF(AND(O84=Datos!$B$159,P84=Datos!$B$165),"N/A","-"))))))))))))))))</f>
        <v>-</v>
      </c>
      <c r="R84" s="67"/>
      <c r="S84" s="41" t="str">
        <f>(IF(AND(Q84=Datos!$D$167,R84=Datos!$B$171),Datos!$D$176,IF(AND(Q84=Datos!$D$168,R84=Datos!$B$171),Datos!$D$176,IF(AND(Q84=Datos!$D$169,R84=Datos!$B$171),Datos!$F$176,IF(AND(Q84=Datos!$E$167,R84=Datos!$B$171),Datos!$D$176,IF(AND(Q84=Datos!$E$168,R84=Datos!$B$171),Datos!$E$176,IF(AND(Q84=Datos!$E$169,R84=Datos!$B$171),Datos!$F$176,IF(AND(Q84=Datos!$F$167,R84=Datos!$B$171),Datos!$E$176,IF(AND(Q84=Datos!$F$168,R84=Datos!$B$171),Datos!$E$176,IF(AND(Q84=Datos!$F$169,R84=Datos!$B$171),Datos!$G$176,IF(AND(Q84=Datos!$G$167,R84=Datos!$B$171),Datos!$E$176,IF(AND(Q84=Datos!$G$168,R84=Datos!$B$171),Datos!$F$176,IF(AND(Q84=Datos!$G$169,R84=Datos!$B$171),Datos!$G$176,IF(AND(Q84=Datos!$D$167,R84=Datos!$B$172),Datos!$D$178,IF(AND(Q84=Datos!$D$168,R84=Datos!$B$172),Datos!$D$178,IF(AND(Q84=Datos!$D$169,R84=Datos!$B$172),Datos!$F$178,IF(AND(Q84=Datos!$E$167,R84=Datos!$B$172),Datos!$D$178,IF(AND(Q84=Datos!$E$168,R84=Datos!$B$172),Datos!$E$178,IF(AND(Q84=Datos!$E$169,R84=Datos!$B$172),Datos!$F$178,IF(AND(Q84=Datos!$F$167,R84=Datos!$B$172),Datos!$E$178,IF(AND(Q84=Datos!$F$168,R84=Datos!$B$172),Datos!$E$178,IF(AND(Q84=Datos!$F$169,R84=Datos!$B$172),Datos!$G$178,IF(AND(Q84=Datos!$G$167,R84=Datos!$B$172),Datos!$E$178,IF(AND(Q84=Datos!$G$168,R84=Datos!$B$172),Datos!$F$178,IF(AND(Q84=Datos!$G$169,R84=Datos!$B$172),Datos!$G$179,IF(AND(Q84=Datos!$D$167,R84=Datos!$B$173),Datos!$D$180,IF(AND(Q84=Datos!$D$168,R84=Datos!$B$173),Datos!$D$180,IF(AND(Q84=Datos!$D$169,R84=Datos!$B$173),Datos!$F$180,IF(AND(Q84=Datos!$E$167,R84=Datos!$B$173),Datos!$D$180,IF(AND(Q84=Datos!$E$168,R84=Datos!$B$173),Datos!$E$180,IF(AND(Q84=Datos!$E$169,R84=Datos!$B$173),Datos!$F$180,IF(AND(Q84=Datos!$F$167,R84=Datos!$B$173),Datos!$E$180,IF(AND(Q84=Datos!$F$168,R84=Datos!$B$173),Datos!$E$180,IF(AND(Q84=Datos!$F$169,R84=Datos!$B$173),Datos!$G$180,IF(AND(Q84=Datos!$G$167,R84=Datos!$B$173),Datos!$E$180,IF(AND(Q84=Datos!$G$168,R84=Datos!$B$173),Datos!$F$180,IF(AND(Q84=Datos!$G$169,R84=Datos!$B$173),Datos!$G$180,IF(AND(Q84=Datos!$D$167,R84=Datos!$B$174),Datos!$D$182,IF(AND(Q84=Datos!$D$168,R84=Datos!$B$174),Datos!$D$182,IF(AND(Q84=Datos!$D$169,R84=Datos!$B$174),Datos!$F$182,IF(AND(Q84=Datos!$E$167,R84=Datos!$B$174),Datos!$D$182,IF(AND(Q84=Datos!$E$168,R84=Datos!$B$174),Datos!$E$182,IF(AND(Q84=Datos!$E$169,R84=Datos!$B$174),Datos!$F$182,IF(AND(Q84=Datos!$F$167,R84=Datos!$B$174),Datos!$E$182,IF(AND(Q84=Datos!$F$168,R84=Datos!$B$174),Datos!$E$182,IF(AND(Q84=Datos!$F$169,R84=Datos!$B$174),Datos!$G$182,IF(AND(Q84=Datos!$G$167,R84=Datos!$B$174),Datos!$E$183,IF(AND(Q84=Datos!$G$168,R84=Datos!$B$174),Datos!$F$182,IF(AND(Q84=Datos!$G$169,R84=Datos!$B$174),Datos!$G$183,IF(O84=Datos!$B$159,Datos!$G$183,"-"))))))))))))))))))))))))))))))))))))))))))))))))))</f>
        <v>-</v>
      </c>
      <c r="T84" s="41" t="str">
        <f t="shared" si="1"/>
        <v>-</v>
      </c>
      <c r="U84" s="43"/>
      <c r="V84" s="43"/>
      <c r="W84" s="43"/>
      <c r="X84" s="43"/>
      <c r="Y84" s="43"/>
      <c r="Z84" s="43"/>
      <c r="AA84" s="43"/>
      <c r="AB84" s="44"/>
    </row>
    <row r="85" spans="1:28" s="45" customFormat="1" ht="134.25" customHeight="1" thickBot="1" x14ac:dyDescent="0.3">
      <c r="A85" s="149"/>
      <c r="B85" s="367"/>
      <c r="C85" s="368"/>
      <c r="D85" s="147" t="str">
        <f>IF(B85=0,"",VLOOKUP(B85,'Datos SGC'!$B$50:$C$71,2))</f>
        <v/>
      </c>
      <c r="E85" s="47"/>
      <c r="F85" s="42"/>
      <c r="G85" s="67"/>
      <c r="H85" s="67"/>
      <c r="I85" s="67"/>
      <c r="J85" s="67"/>
      <c r="K85" s="43"/>
      <c r="L85" s="43"/>
      <c r="M85" s="43"/>
      <c r="N85" s="43"/>
      <c r="O85" s="67"/>
      <c r="P85" s="67"/>
      <c r="Q85" s="41" t="str">
        <f>IF(AND(O85=Datos!$B$156,P85=Datos!$B$162),Datos!$D$167,IF(AND(O85=Datos!$B$156,P85=Datos!$B$163),Datos!$E$167,IF(AND(O85=Datos!$B$156,P85=Datos!$B$164),Datos!$F$167,IF(AND(O85=Datos!$B$156,P85=Datos!$B$165),Datos!$G$167,IF(AND(O85=Datos!$B$157,P85=Datos!$B$162),Datos!$D$168,IF(AND(O85=Datos!$B$157,P85=Datos!$B$163),Datos!$E$168,IF(AND(O85=Datos!$B$157,P85=Datos!$B$164),Datos!$F$168,IF(AND(O85=Datos!$B$157,P85=Datos!$B$165),Datos!$G$168,IF(AND(O85=Datos!$B$158,P85=Datos!$B$162),Datos!$D$169,IF(AND(O85=Datos!$B$158,P85=Datos!$B$163),Datos!$E$169,IF(AND(O85=Datos!$B$158,P85=Datos!$B$164),Datos!$F$169,IF(AND(O85=Datos!$B$158,P85=Datos!$B$165),Datos!$G$169,IF(AND(O85=Datos!$B$159,P85=Datos!$B$162),"N/A",IF(AND(O85=Datos!$B$159,P85=Datos!$B$163),"N/A",IF(AND(O85=Datos!$B$159,P85=Datos!$B$164),"N/A",IF(AND(O85=Datos!$B$159,P85=Datos!$B$165),"N/A","-"))))))))))))))))</f>
        <v>-</v>
      </c>
      <c r="R85" s="67"/>
      <c r="S85" s="41" t="str">
        <f>(IF(AND(Q85=Datos!$D$167,R85=Datos!$B$171),Datos!$D$176,IF(AND(Q85=Datos!$D$168,R85=Datos!$B$171),Datos!$D$176,IF(AND(Q85=Datos!$D$169,R85=Datos!$B$171),Datos!$F$176,IF(AND(Q85=Datos!$E$167,R85=Datos!$B$171),Datos!$D$176,IF(AND(Q85=Datos!$E$168,R85=Datos!$B$171),Datos!$E$176,IF(AND(Q85=Datos!$E$169,R85=Datos!$B$171),Datos!$F$176,IF(AND(Q85=Datos!$F$167,R85=Datos!$B$171),Datos!$E$176,IF(AND(Q85=Datos!$F$168,R85=Datos!$B$171),Datos!$E$176,IF(AND(Q85=Datos!$F$169,R85=Datos!$B$171),Datos!$G$176,IF(AND(Q85=Datos!$G$167,R85=Datos!$B$171),Datos!$E$176,IF(AND(Q85=Datos!$G$168,R85=Datos!$B$171),Datos!$F$176,IF(AND(Q85=Datos!$G$169,R85=Datos!$B$171),Datos!$G$176,IF(AND(Q85=Datos!$D$167,R85=Datos!$B$172),Datos!$D$178,IF(AND(Q85=Datos!$D$168,R85=Datos!$B$172),Datos!$D$178,IF(AND(Q85=Datos!$D$169,R85=Datos!$B$172),Datos!$F$178,IF(AND(Q85=Datos!$E$167,R85=Datos!$B$172),Datos!$D$178,IF(AND(Q85=Datos!$E$168,R85=Datos!$B$172),Datos!$E$178,IF(AND(Q85=Datos!$E$169,R85=Datos!$B$172),Datos!$F$178,IF(AND(Q85=Datos!$F$167,R85=Datos!$B$172),Datos!$E$178,IF(AND(Q85=Datos!$F$168,R85=Datos!$B$172),Datos!$E$178,IF(AND(Q85=Datos!$F$169,R85=Datos!$B$172),Datos!$G$178,IF(AND(Q85=Datos!$G$167,R85=Datos!$B$172),Datos!$E$178,IF(AND(Q85=Datos!$G$168,R85=Datos!$B$172),Datos!$F$178,IF(AND(Q85=Datos!$G$169,R85=Datos!$B$172),Datos!$G$179,IF(AND(Q85=Datos!$D$167,R85=Datos!$B$173),Datos!$D$180,IF(AND(Q85=Datos!$D$168,R85=Datos!$B$173),Datos!$D$180,IF(AND(Q85=Datos!$D$169,R85=Datos!$B$173),Datos!$F$180,IF(AND(Q85=Datos!$E$167,R85=Datos!$B$173),Datos!$D$180,IF(AND(Q85=Datos!$E$168,R85=Datos!$B$173),Datos!$E$180,IF(AND(Q85=Datos!$E$169,R85=Datos!$B$173),Datos!$F$180,IF(AND(Q85=Datos!$F$167,R85=Datos!$B$173),Datos!$E$180,IF(AND(Q85=Datos!$F$168,R85=Datos!$B$173),Datos!$E$180,IF(AND(Q85=Datos!$F$169,R85=Datos!$B$173),Datos!$G$180,IF(AND(Q85=Datos!$G$167,R85=Datos!$B$173),Datos!$E$180,IF(AND(Q85=Datos!$G$168,R85=Datos!$B$173),Datos!$F$180,IF(AND(Q85=Datos!$G$169,R85=Datos!$B$173),Datos!$G$180,IF(AND(Q85=Datos!$D$167,R85=Datos!$B$174),Datos!$D$182,IF(AND(Q85=Datos!$D$168,R85=Datos!$B$174),Datos!$D$182,IF(AND(Q85=Datos!$D$169,R85=Datos!$B$174),Datos!$F$182,IF(AND(Q85=Datos!$E$167,R85=Datos!$B$174),Datos!$D$182,IF(AND(Q85=Datos!$E$168,R85=Datos!$B$174),Datos!$E$182,IF(AND(Q85=Datos!$E$169,R85=Datos!$B$174),Datos!$F$182,IF(AND(Q85=Datos!$F$167,R85=Datos!$B$174),Datos!$E$182,IF(AND(Q85=Datos!$F$168,R85=Datos!$B$174),Datos!$E$182,IF(AND(Q85=Datos!$F$169,R85=Datos!$B$174),Datos!$G$182,IF(AND(Q85=Datos!$G$167,R85=Datos!$B$174),Datos!$E$183,IF(AND(Q85=Datos!$G$168,R85=Datos!$B$174),Datos!$F$182,IF(AND(Q85=Datos!$G$169,R85=Datos!$B$174),Datos!$G$183,IF(O85=Datos!$B$159,Datos!$G$183,"-"))))))))))))))))))))))))))))))))))))))))))))))))))</f>
        <v>-</v>
      </c>
      <c r="T85" s="41" t="str">
        <f t="shared" si="1"/>
        <v>-</v>
      </c>
      <c r="U85" s="43"/>
      <c r="V85" s="43"/>
      <c r="W85" s="43"/>
      <c r="X85" s="43"/>
      <c r="Y85" s="43"/>
      <c r="Z85" s="43"/>
      <c r="AA85" s="43"/>
      <c r="AB85" s="44"/>
    </row>
    <row r="86" spans="1:28" s="45" customFormat="1" ht="134.25" customHeight="1" thickBot="1" x14ac:dyDescent="0.3">
      <c r="A86" s="149"/>
      <c r="B86" s="367"/>
      <c r="C86" s="368"/>
      <c r="D86" s="147" t="str">
        <f>IF(B86=0,"",VLOOKUP(B86,'Datos SGC'!$B$50:$C$71,2))</f>
        <v/>
      </c>
      <c r="E86" s="47"/>
      <c r="F86" s="42"/>
      <c r="G86" s="67"/>
      <c r="H86" s="67"/>
      <c r="I86" s="67"/>
      <c r="J86" s="67"/>
      <c r="K86" s="43"/>
      <c r="L86" s="43"/>
      <c r="M86" s="43"/>
      <c r="N86" s="43"/>
      <c r="O86" s="67"/>
      <c r="P86" s="67"/>
      <c r="Q86" s="41" t="str">
        <f>IF(AND(O86=Datos!$B$156,P86=Datos!$B$162),Datos!$D$167,IF(AND(O86=Datos!$B$156,P86=Datos!$B$163),Datos!$E$167,IF(AND(O86=Datos!$B$156,P86=Datos!$B$164),Datos!$F$167,IF(AND(O86=Datos!$B$156,P86=Datos!$B$165),Datos!$G$167,IF(AND(O86=Datos!$B$157,P86=Datos!$B$162),Datos!$D$168,IF(AND(O86=Datos!$B$157,P86=Datos!$B$163),Datos!$E$168,IF(AND(O86=Datos!$B$157,P86=Datos!$B$164),Datos!$F$168,IF(AND(O86=Datos!$B$157,P86=Datos!$B$165),Datos!$G$168,IF(AND(O86=Datos!$B$158,P86=Datos!$B$162),Datos!$D$169,IF(AND(O86=Datos!$B$158,P86=Datos!$B$163),Datos!$E$169,IF(AND(O86=Datos!$B$158,P86=Datos!$B$164),Datos!$F$169,IF(AND(O86=Datos!$B$158,P86=Datos!$B$165),Datos!$G$169,IF(AND(O86=Datos!$B$159,P86=Datos!$B$162),"N/A",IF(AND(O86=Datos!$B$159,P86=Datos!$B$163),"N/A",IF(AND(O86=Datos!$B$159,P86=Datos!$B$164),"N/A",IF(AND(O86=Datos!$B$159,P86=Datos!$B$165),"N/A","-"))))))))))))))))</f>
        <v>-</v>
      </c>
      <c r="R86" s="67"/>
      <c r="S86" s="41" t="str">
        <f>(IF(AND(Q86=Datos!$D$167,R86=Datos!$B$171),Datos!$D$176,IF(AND(Q86=Datos!$D$168,R86=Datos!$B$171),Datos!$D$176,IF(AND(Q86=Datos!$D$169,R86=Datos!$B$171),Datos!$F$176,IF(AND(Q86=Datos!$E$167,R86=Datos!$B$171),Datos!$D$176,IF(AND(Q86=Datos!$E$168,R86=Datos!$B$171),Datos!$E$176,IF(AND(Q86=Datos!$E$169,R86=Datos!$B$171),Datos!$F$176,IF(AND(Q86=Datos!$F$167,R86=Datos!$B$171),Datos!$E$176,IF(AND(Q86=Datos!$F$168,R86=Datos!$B$171),Datos!$E$176,IF(AND(Q86=Datos!$F$169,R86=Datos!$B$171),Datos!$G$176,IF(AND(Q86=Datos!$G$167,R86=Datos!$B$171),Datos!$E$176,IF(AND(Q86=Datos!$G$168,R86=Datos!$B$171),Datos!$F$176,IF(AND(Q86=Datos!$G$169,R86=Datos!$B$171),Datos!$G$176,IF(AND(Q86=Datos!$D$167,R86=Datos!$B$172),Datos!$D$178,IF(AND(Q86=Datos!$D$168,R86=Datos!$B$172),Datos!$D$178,IF(AND(Q86=Datos!$D$169,R86=Datos!$B$172),Datos!$F$178,IF(AND(Q86=Datos!$E$167,R86=Datos!$B$172),Datos!$D$178,IF(AND(Q86=Datos!$E$168,R86=Datos!$B$172),Datos!$E$178,IF(AND(Q86=Datos!$E$169,R86=Datos!$B$172),Datos!$F$178,IF(AND(Q86=Datos!$F$167,R86=Datos!$B$172),Datos!$E$178,IF(AND(Q86=Datos!$F$168,R86=Datos!$B$172),Datos!$E$178,IF(AND(Q86=Datos!$F$169,R86=Datos!$B$172),Datos!$G$178,IF(AND(Q86=Datos!$G$167,R86=Datos!$B$172),Datos!$E$178,IF(AND(Q86=Datos!$G$168,R86=Datos!$B$172),Datos!$F$178,IF(AND(Q86=Datos!$G$169,R86=Datos!$B$172),Datos!$G$179,IF(AND(Q86=Datos!$D$167,R86=Datos!$B$173),Datos!$D$180,IF(AND(Q86=Datos!$D$168,R86=Datos!$B$173),Datos!$D$180,IF(AND(Q86=Datos!$D$169,R86=Datos!$B$173),Datos!$F$180,IF(AND(Q86=Datos!$E$167,R86=Datos!$B$173),Datos!$D$180,IF(AND(Q86=Datos!$E$168,R86=Datos!$B$173),Datos!$E$180,IF(AND(Q86=Datos!$E$169,R86=Datos!$B$173),Datos!$F$180,IF(AND(Q86=Datos!$F$167,R86=Datos!$B$173),Datos!$E$180,IF(AND(Q86=Datos!$F$168,R86=Datos!$B$173),Datos!$E$180,IF(AND(Q86=Datos!$F$169,R86=Datos!$B$173),Datos!$G$180,IF(AND(Q86=Datos!$G$167,R86=Datos!$B$173),Datos!$E$180,IF(AND(Q86=Datos!$G$168,R86=Datos!$B$173),Datos!$F$180,IF(AND(Q86=Datos!$G$169,R86=Datos!$B$173),Datos!$G$180,IF(AND(Q86=Datos!$D$167,R86=Datos!$B$174),Datos!$D$182,IF(AND(Q86=Datos!$D$168,R86=Datos!$B$174),Datos!$D$182,IF(AND(Q86=Datos!$D$169,R86=Datos!$B$174),Datos!$F$182,IF(AND(Q86=Datos!$E$167,R86=Datos!$B$174),Datos!$D$182,IF(AND(Q86=Datos!$E$168,R86=Datos!$B$174),Datos!$E$182,IF(AND(Q86=Datos!$E$169,R86=Datos!$B$174),Datos!$F$182,IF(AND(Q86=Datos!$F$167,R86=Datos!$B$174),Datos!$E$182,IF(AND(Q86=Datos!$F$168,R86=Datos!$B$174),Datos!$E$182,IF(AND(Q86=Datos!$F$169,R86=Datos!$B$174),Datos!$G$182,IF(AND(Q86=Datos!$G$167,R86=Datos!$B$174),Datos!$E$183,IF(AND(Q86=Datos!$G$168,R86=Datos!$B$174),Datos!$F$182,IF(AND(Q86=Datos!$G$169,R86=Datos!$B$174),Datos!$G$183,IF(O86=Datos!$B$159,Datos!$G$183,"-"))))))))))))))))))))))))))))))))))))))))))))))))))</f>
        <v>-</v>
      </c>
      <c r="T86" s="41" t="str">
        <f t="shared" si="1"/>
        <v>-</v>
      </c>
      <c r="U86" s="43"/>
      <c r="V86" s="43"/>
      <c r="W86" s="43"/>
      <c r="X86" s="43"/>
      <c r="Y86" s="43"/>
      <c r="Z86" s="43"/>
      <c r="AA86" s="43"/>
      <c r="AB86" s="44"/>
    </row>
    <row r="87" spans="1:28" s="45" customFormat="1" ht="134.25" customHeight="1" thickBot="1" x14ac:dyDescent="0.3">
      <c r="A87" s="149"/>
      <c r="B87" s="367"/>
      <c r="C87" s="368"/>
      <c r="D87" s="147" t="str">
        <f>IF(B87=0,"",VLOOKUP(B87,'Datos SGC'!$B$50:$C$71,2))</f>
        <v/>
      </c>
      <c r="E87" s="47"/>
      <c r="F87" s="42"/>
      <c r="G87" s="67"/>
      <c r="H87" s="67"/>
      <c r="I87" s="67"/>
      <c r="J87" s="67"/>
      <c r="K87" s="43"/>
      <c r="L87" s="43"/>
      <c r="M87" s="43"/>
      <c r="N87" s="43"/>
      <c r="O87" s="67"/>
      <c r="P87" s="67"/>
      <c r="Q87" s="41" t="str">
        <f>IF(AND(O87=Datos!$B$156,P87=Datos!$B$162),Datos!$D$167,IF(AND(O87=Datos!$B$156,P87=Datos!$B$163),Datos!$E$167,IF(AND(O87=Datos!$B$156,P87=Datos!$B$164),Datos!$F$167,IF(AND(O87=Datos!$B$156,P87=Datos!$B$165),Datos!$G$167,IF(AND(O87=Datos!$B$157,P87=Datos!$B$162),Datos!$D$168,IF(AND(O87=Datos!$B$157,P87=Datos!$B$163),Datos!$E$168,IF(AND(O87=Datos!$B$157,P87=Datos!$B$164),Datos!$F$168,IF(AND(O87=Datos!$B$157,P87=Datos!$B$165),Datos!$G$168,IF(AND(O87=Datos!$B$158,P87=Datos!$B$162),Datos!$D$169,IF(AND(O87=Datos!$B$158,P87=Datos!$B$163),Datos!$E$169,IF(AND(O87=Datos!$B$158,P87=Datos!$B$164),Datos!$F$169,IF(AND(O87=Datos!$B$158,P87=Datos!$B$165),Datos!$G$169,IF(AND(O87=Datos!$B$159,P87=Datos!$B$162),"N/A",IF(AND(O87=Datos!$B$159,P87=Datos!$B$163),"N/A",IF(AND(O87=Datos!$B$159,P87=Datos!$B$164),"N/A",IF(AND(O87=Datos!$B$159,P87=Datos!$B$165),"N/A","-"))))))))))))))))</f>
        <v>-</v>
      </c>
      <c r="R87" s="67"/>
      <c r="S87" s="41" t="str">
        <f>(IF(AND(Q87=Datos!$D$167,R87=Datos!$B$171),Datos!$D$176,IF(AND(Q87=Datos!$D$168,R87=Datos!$B$171),Datos!$D$176,IF(AND(Q87=Datos!$D$169,R87=Datos!$B$171),Datos!$F$176,IF(AND(Q87=Datos!$E$167,R87=Datos!$B$171),Datos!$D$176,IF(AND(Q87=Datos!$E$168,R87=Datos!$B$171),Datos!$E$176,IF(AND(Q87=Datos!$E$169,R87=Datos!$B$171),Datos!$F$176,IF(AND(Q87=Datos!$F$167,R87=Datos!$B$171),Datos!$E$176,IF(AND(Q87=Datos!$F$168,R87=Datos!$B$171),Datos!$E$176,IF(AND(Q87=Datos!$F$169,R87=Datos!$B$171),Datos!$G$176,IF(AND(Q87=Datos!$G$167,R87=Datos!$B$171),Datos!$E$176,IF(AND(Q87=Datos!$G$168,R87=Datos!$B$171),Datos!$F$176,IF(AND(Q87=Datos!$G$169,R87=Datos!$B$171),Datos!$G$176,IF(AND(Q87=Datos!$D$167,R87=Datos!$B$172),Datos!$D$178,IF(AND(Q87=Datos!$D$168,R87=Datos!$B$172),Datos!$D$178,IF(AND(Q87=Datos!$D$169,R87=Datos!$B$172),Datos!$F$178,IF(AND(Q87=Datos!$E$167,R87=Datos!$B$172),Datos!$D$178,IF(AND(Q87=Datos!$E$168,R87=Datos!$B$172),Datos!$E$178,IF(AND(Q87=Datos!$E$169,R87=Datos!$B$172),Datos!$F$178,IF(AND(Q87=Datos!$F$167,R87=Datos!$B$172),Datos!$E$178,IF(AND(Q87=Datos!$F$168,R87=Datos!$B$172),Datos!$E$178,IF(AND(Q87=Datos!$F$169,R87=Datos!$B$172),Datos!$G$178,IF(AND(Q87=Datos!$G$167,R87=Datos!$B$172),Datos!$E$178,IF(AND(Q87=Datos!$G$168,R87=Datos!$B$172),Datos!$F$178,IF(AND(Q87=Datos!$G$169,R87=Datos!$B$172),Datos!$G$179,IF(AND(Q87=Datos!$D$167,R87=Datos!$B$173),Datos!$D$180,IF(AND(Q87=Datos!$D$168,R87=Datos!$B$173),Datos!$D$180,IF(AND(Q87=Datos!$D$169,R87=Datos!$B$173),Datos!$F$180,IF(AND(Q87=Datos!$E$167,R87=Datos!$B$173),Datos!$D$180,IF(AND(Q87=Datos!$E$168,R87=Datos!$B$173),Datos!$E$180,IF(AND(Q87=Datos!$E$169,R87=Datos!$B$173),Datos!$F$180,IF(AND(Q87=Datos!$F$167,R87=Datos!$B$173),Datos!$E$180,IF(AND(Q87=Datos!$F$168,R87=Datos!$B$173),Datos!$E$180,IF(AND(Q87=Datos!$F$169,R87=Datos!$B$173),Datos!$G$180,IF(AND(Q87=Datos!$G$167,R87=Datos!$B$173),Datos!$E$180,IF(AND(Q87=Datos!$G$168,R87=Datos!$B$173),Datos!$F$180,IF(AND(Q87=Datos!$G$169,R87=Datos!$B$173),Datos!$G$180,IF(AND(Q87=Datos!$D$167,R87=Datos!$B$174),Datos!$D$182,IF(AND(Q87=Datos!$D$168,R87=Datos!$B$174),Datos!$D$182,IF(AND(Q87=Datos!$D$169,R87=Datos!$B$174),Datos!$F$182,IF(AND(Q87=Datos!$E$167,R87=Datos!$B$174),Datos!$D$182,IF(AND(Q87=Datos!$E$168,R87=Datos!$B$174),Datos!$E$182,IF(AND(Q87=Datos!$E$169,R87=Datos!$B$174),Datos!$F$182,IF(AND(Q87=Datos!$F$167,R87=Datos!$B$174),Datos!$E$182,IF(AND(Q87=Datos!$F$168,R87=Datos!$B$174),Datos!$E$182,IF(AND(Q87=Datos!$F$169,R87=Datos!$B$174),Datos!$G$182,IF(AND(Q87=Datos!$G$167,R87=Datos!$B$174),Datos!$E$183,IF(AND(Q87=Datos!$G$168,R87=Datos!$B$174),Datos!$F$182,IF(AND(Q87=Datos!$G$169,R87=Datos!$B$174),Datos!$G$183,IF(O87=Datos!$B$159,Datos!$G$183,"-"))))))))))))))))))))))))))))))))))))))))))))))))))</f>
        <v>-</v>
      </c>
      <c r="T87" s="41" t="str">
        <f t="shared" si="1"/>
        <v>-</v>
      </c>
      <c r="U87" s="43"/>
      <c r="V87" s="43"/>
      <c r="W87" s="43"/>
      <c r="X87" s="43"/>
      <c r="Y87" s="43"/>
      <c r="Z87" s="43"/>
      <c r="AA87" s="43"/>
      <c r="AB87" s="44"/>
    </row>
    <row r="88" spans="1:28" s="45" customFormat="1" ht="134.25" customHeight="1" thickBot="1" x14ac:dyDescent="0.3">
      <c r="A88" s="149"/>
      <c r="B88" s="367"/>
      <c r="C88" s="368"/>
      <c r="D88" s="147" t="str">
        <f>IF(B88=0,"",VLOOKUP(B88,'Datos SGC'!$B$50:$C$71,2))</f>
        <v/>
      </c>
      <c r="E88" s="47"/>
      <c r="F88" s="42"/>
      <c r="G88" s="67"/>
      <c r="H88" s="67"/>
      <c r="I88" s="67"/>
      <c r="J88" s="67"/>
      <c r="K88" s="43"/>
      <c r="L88" s="43"/>
      <c r="M88" s="43"/>
      <c r="N88" s="43"/>
      <c r="O88" s="67"/>
      <c r="P88" s="67"/>
      <c r="Q88" s="41" t="str">
        <f>IF(AND(O88=Datos!$B$156,P88=Datos!$B$162),Datos!$D$167,IF(AND(O88=Datos!$B$156,P88=Datos!$B$163),Datos!$E$167,IF(AND(O88=Datos!$B$156,P88=Datos!$B$164),Datos!$F$167,IF(AND(O88=Datos!$B$156,P88=Datos!$B$165),Datos!$G$167,IF(AND(O88=Datos!$B$157,P88=Datos!$B$162),Datos!$D$168,IF(AND(O88=Datos!$B$157,P88=Datos!$B$163),Datos!$E$168,IF(AND(O88=Datos!$B$157,P88=Datos!$B$164),Datos!$F$168,IF(AND(O88=Datos!$B$157,P88=Datos!$B$165),Datos!$G$168,IF(AND(O88=Datos!$B$158,P88=Datos!$B$162),Datos!$D$169,IF(AND(O88=Datos!$B$158,P88=Datos!$B$163),Datos!$E$169,IF(AND(O88=Datos!$B$158,P88=Datos!$B$164),Datos!$F$169,IF(AND(O88=Datos!$B$158,P88=Datos!$B$165),Datos!$G$169,IF(AND(O88=Datos!$B$159,P88=Datos!$B$162),"N/A",IF(AND(O88=Datos!$B$159,P88=Datos!$B$163),"N/A",IF(AND(O88=Datos!$B$159,P88=Datos!$B$164),"N/A",IF(AND(O88=Datos!$B$159,P88=Datos!$B$165),"N/A","-"))))))))))))))))</f>
        <v>-</v>
      </c>
      <c r="R88" s="67"/>
      <c r="S88" s="41" t="str">
        <f>(IF(AND(Q88=Datos!$D$167,R88=Datos!$B$171),Datos!$D$176,IF(AND(Q88=Datos!$D$168,R88=Datos!$B$171),Datos!$D$176,IF(AND(Q88=Datos!$D$169,R88=Datos!$B$171),Datos!$F$176,IF(AND(Q88=Datos!$E$167,R88=Datos!$B$171),Datos!$D$176,IF(AND(Q88=Datos!$E$168,R88=Datos!$B$171),Datos!$E$176,IF(AND(Q88=Datos!$E$169,R88=Datos!$B$171),Datos!$F$176,IF(AND(Q88=Datos!$F$167,R88=Datos!$B$171),Datos!$E$176,IF(AND(Q88=Datos!$F$168,R88=Datos!$B$171),Datos!$E$176,IF(AND(Q88=Datos!$F$169,R88=Datos!$B$171),Datos!$G$176,IF(AND(Q88=Datos!$G$167,R88=Datos!$B$171),Datos!$E$176,IF(AND(Q88=Datos!$G$168,R88=Datos!$B$171),Datos!$F$176,IF(AND(Q88=Datos!$G$169,R88=Datos!$B$171),Datos!$G$176,IF(AND(Q88=Datos!$D$167,R88=Datos!$B$172),Datos!$D$178,IF(AND(Q88=Datos!$D$168,R88=Datos!$B$172),Datos!$D$178,IF(AND(Q88=Datos!$D$169,R88=Datos!$B$172),Datos!$F$178,IF(AND(Q88=Datos!$E$167,R88=Datos!$B$172),Datos!$D$178,IF(AND(Q88=Datos!$E$168,R88=Datos!$B$172),Datos!$E$178,IF(AND(Q88=Datos!$E$169,R88=Datos!$B$172),Datos!$F$178,IF(AND(Q88=Datos!$F$167,R88=Datos!$B$172),Datos!$E$178,IF(AND(Q88=Datos!$F$168,R88=Datos!$B$172),Datos!$E$178,IF(AND(Q88=Datos!$F$169,R88=Datos!$B$172),Datos!$G$178,IF(AND(Q88=Datos!$G$167,R88=Datos!$B$172),Datos!$E$178,IF(AND(Q88=Datos!$G$168,R88=Datos!$B$172),Datos!$F$178,IF(AND(Q88=Datos!$G$169,R88=Datos!$B$172),Datos!$G$179,IF(AND(Q88=Datos!$D$167,R88=Datos!$B$173),Datos!$D$180,IF(AND(Q88=Datos!$D$168,R88=Datos!$B$173),Datos!$D$180,IF(AND(Q88=Datos!$D$169,R88=Datos!$B$173),Datos!$F$180,IF(AND(Q88=Datos!$E$167,R88=Datos!$B$173),Datos!$D$180,IF(AND(Q88=Datos!$E$168,R88=Datos!$B$173),Datos!$E$180,IF(AND(Q88=Datos!$E$169,R88=Datos!$B$173),Datos!$F$180,IF(AND(Q88=Datos!$F$167,R88=Datos!$B$173),Datos!$E$180,IF(AND(Q88=Datos!$F$168,R88=Datos!$B$173),Datos!$E$180,IF(AND(Q88=Datos!$F$169,R88=Datos!$B$173),Datos!$G$180,IF(AND(Q88=Datos!$G$167,R88=Datos!$B$173),Datos!$E$180,IF(AND(Q88=Datos!$G$168,R88=Datos!$B$173),Datos!$F$180,IF(AND(Q88=Datos!$G$169,R88=Datos!$B$173),Datos!$G$180,IF(AND(Q88=Datos!$D$167,R88=Datos!$B$174),Datos!$D$182,IF(AND(Q88=Datos!$D$168,R88=Datos!$B$174),Datos!$D$182,IF(AND(Q88=Datos!$D$169,R88=Datos!$B$174),Datos!$F$182,IF(AND(Q88=Datos!$E$167,R88=Datos!$B$174),Datos!$D$182,IF(AND(Q88=Datos!$E$168,R88=Datos!$B$174),Datos!$E$182,IF(AND(Q88=Datos!$E$169,R88=Datos!$B$174),Datos!$F$182,IF(AND(Q88=Datos!$F$167,R88=Datos!$B$174),Datos!$E$182,IF(AND(Q88=Datos!$F$168,R88=Datos!$B$174),Datos!$E$182,IF(AND(Q88=Datos!$F$169,R88=Datos!$B$174),Datos!$G$182,IF(AND(Q88=Datos!$G$167,R88=Datos!$B$174),Datos!$E$183,IF(AND(Q88=Datos!$G$168,R88=Datos!$B$174),Datos!$F$182,IF(AND(Q88=Datos!$G$169,R88=Datos!$B$174),Datos!$G$183,IF(O88=Datos!$B$159,Datos!$G$183,"-"))))))))))))))))))))))))))))))))))))))))))))))))))</f>
        <v>-</v>
      </c>
      <c r="T88" s="41" t="str">
        <f t="shared" si="1"/>
        <v>-</v>
      </c>
      <c r="U88" s="43"/>
      <c r="V88" s="43"/>
      <c r="W88" s="43"/>
      <c r="X88" s="43"/>
      <c r="Y88" s="43"/>
      <c r="Z88" s="43"/>
      <c r="AA88" s="43"/>
      <c r="AB88" s="44"/>
    </row>
    <row r="89" spans="1:28" s="45" customFormat="1" ht="134.25" customHeight="1" thickBot="1" x14ac:dyDescent="0.3">
      <c r="A89" s="149"/>
      <c r="B89" s="367"/>
      <c r="C89" s="368"/>
      <c r="D89" s="147" t="str">
        <f>IF(B89=0,"",VLOOKUP(B89,'Datos SGC'!$B$50:$C$71,2))</f>
        <v/>
      </c>
      <c r="E89" s="47"/>
      <c r="F89" s="42"/>
      <c r="G89" s="67"/>
      <c r="H89" s="67"/>
      <c r="I89" s="67"/>
      <c r="J89" s="67"/>
      <c r="K89" s="43"/>
      <c r="L89" s="43"/>
      <c r="M89" s="43"/>
      <c r="N89" s="43"/>
      <c r="O89" s="67"/>
      <c r="P89" s="67"/>
      <c r="Q89" s="41" t="str">
        <f>IF(AND(O89=Datos!$B$156,P89=Datos!$B$162),Datos!$D$167,IF(AND(O89=Datos!$B$156,P89=Datos!$B$163),Datos!$E$167,IF(AND(O89=Datos!$B$156,P89=Datos!$B$164),Datos!$F$167,IF(AND(O89=Datos!$B$156,P89=Datos!$B$165),Datos!$G$167,IF(AND(O89=Datos!$B$157,P89=Datos!$B$162),Datos!$D$168,IF(AND(O89=Datos!$B$157,P89=Datos!$B$163),Datos!$E$168,IF(AND(O89=Datos!$B$157,P89=Datos!$B$164),Datos!$F$168,IF(AND(O89=Datos!$B$157,P89=Datos!$B$165),Datos!$G$168,IF(AND(O89=Datos!$B$158,P89=Datos!$B$162),Datos!$D$169,IF(AND(O89=Datos!$B$158,P89=Datos!$B$163),Datos!$E$169,IF(AND(O89=Datos!$B$158,P89=Datos!$B$164),Datos!$F$169,IF(AND(O89=Datos!$B$158,P89=Datos!$B$165),Datos!$G$169,IF(AND(O89=Datos!$B$159,P89=Datos!$B$162),"N/A",IF(AND(O89=Datos!$B$159,P89=Datos!$B$163),"N/A",IF(AND(O89=Datos!$B$159,P89=Datos!$B$164),"N/A",IF(AND(O89=Datos!$B$159,P89=Datos!$B$165),"N/A","-"))))))))))))))))</f>
        <v>-</v>
      </c>
      <c r="R89" s="67"/>
      <c r="S89" s="41" t="str">
        <f>(IF(AND(Q89=Datos!$D$167,R89=Datos!$B$171),Datos!$D$176,IF(AND(Q89=Datos!$D$168,R89=Datos!$B$171),Datos!$D$176,IF(AND(Q89=Datos!$D$169,R89=Datos!$B$171),Datos!$F$176,IF(AND(Q89=Datos!$E$167,R89=Datos!$B$171),Datos!$D$176,IF(AND(Q89=Datos!$E$168,R89=Datos!$B$171),Datos!$E$176,IF(AND(Q89=Datos!$E$169,R89=Datos!$B$171),Datos!$F$176,IF(AND(Q89=Datos!$F$167,R89=Datos!$B$171),Datos!$E$176,IF(AND(Q89=Datos!$F$168,R89=Datos!$B$171),Datos!$E$176,IF(AND(Q89=Datos!$F$169,R89=Datos!$B$171),Datos!$G$176,IF(AND(Q89=Datos!$G$167,R89=Datos!$B$171),Datos!$E$176,IF(AND(Q89=Datos!$G$168,R89=Datos!$B$171),Datos!$F$176,IF(AND(Q89=Datos!$G$169,R89=Datos!$B$171),Datos!$G$176,IF(AND(Q89=Datos!$D$167,R89=Datos!$B$172),Datos!$D$178,IF(AND(Q89=Datos!$D$168,R89=Datos!$B$172),Datos!$D$178,IF(AND(Q89=Datos!$D$169,R89=Datos!$B$172),Datos!$F$178,IF(AND(Q89=Datos!$E$167,R89=Datos!$B$172),Datos!$D$178,IF(AND(Q89=Datos!$E$168,R89=Datos!$B$172),Datos!$E$178,IF(AND(Q89=Datos!$E$169,R89=Datos!$B$172),Datos!$F$178,IF(AND(Q89=Datos!$F$167,R89=Datos!$B$172),Datos!$E$178,IF(AND(Q89=Datos!$F$168,R89=Datos!$B$172),Datos!$E$178,IF(AND(Q89=Datos!$F$169,R89=Datos!$B$172),Datos!$G$178,IF(AND(Q89=Datos!$G$167,R89=Datos!$B$172),Datos!$E$178,IF(AND(Q89=Datos!$G$168,R89=Datos!$B$172),Datos!$F$178,IF(AND(Q89=Datos!$G$169,R89=Datos!$B$172),Datos!$G$179,IF(AND(Q89=Datos!$D$167,R89=Datos!$B$173),Datos!$D$180,IF(AND(Q89=Datos!$D$168,R89=Datos!$B$173),Datos!$D$180,IF(AND(Q89=Datos!$D$169,R89=Datos!$B$173),Datos!$F$180,IF(AND(Q89=Datos!$E$167,R89=Datos!$B$173),Datos!$D$180,IF(AND(Q89=Datos!$E$168,R89=Datos!$B$173),Datos!$E$180,IF(AND(Q89=Datos!$E$169,R89=Datos!$B$173),Datos!$F$180,IF(AND(Q89=Datos!$F$167,R89=Datos!$B$173),Datos!$E$180,IF(AND(Q89=Datos!$F$168,R89=Datos!$B$173),Datos!$E$180,IF(AND(Q89=Datos!$F$169,R89=Datos!$B$173),Datos!$G$180,IF(AND(Q89=Datos!$G$167,R89=Datos!$B$173),Datos!$E$180,IF(AND(Q89=Datos!$G$168,R89=Datos!$B$173),Datos!$F$180,IF(AND(Q89=Datos!$G$169,R89=Datos!$B$173),Datos!$G$180,IF(AND(Q89=Datos!$D$167,R89=Datos!$B$174),Datos!$D$182,IF(AND(Q89=Datos!$D$168,R89=Datos!$B$174),Datos!$D$182,IF(AND(Q89=Datos!$D$169,R89=Datos!$B$174),Datos!$F$182,IF(AND(Q89=Datos!$E$167,R89=Datos!$B$174),Datos!$D$182,IF(AND(Q89=Datos!$E$168,R89=Datos!$B$174),Datos!$E$182,IF(AND(Q89=Datos!$E$169,R89=Datos!$B$174),Datos!$F$182,IF(AND(Q89=Datos!$F$167,R89=Datos!$B$174),Datos!$E$182,IF(AND(Q89=Datos!$F$168,R89=Datos!$B$174),Datos!$E$182,IF(AND(Q89=Datos!$F$169,R89=Datos!$B$174),Datos!$G$182,IF(AND(Q89=Datos!$G$167,R89=Datos!$B$174),Datos!$E$183,IF(AND(Q89=Datos!$G$168,R89=Datos!$B$174),Datos!$F$182,IF(AND(Q89=Datos!$G$169,R89=Datos!$B$174),Datos!$G$183,IF(O89=Datos!$B$159,Datos!$G$183,"-"))))))))))))))))))))))))))))))))))))))))))))))))))</f>
        <v>-</v>
      </c>
      <c r="T89" s="41" t="str">
        <f t="shared" si="1"/>
        <v>-</v>
      </c>
      <c r="U89" s="43"/>
      <c r="V89" s="43"/>
      <c r="W89" s="43"/>
      <c r="X89" s="43"/>
      <c r="Y89" s="43"/>
      <c r="Z89" s="43"/>
      <c r="AA89" s="43"/>
      <c r="AB89" s="44"/>
    </row>
    <row r="90" spans="1:28" s="45" customFormat="1" ht="134.25" customHeight="1" thickBot="1" x14ac:dyDescent="0.3">
      <c r="A90" s="149"/>
      <c r="B90" s="367"/>
      <c r="C90" s="368"/>
      <c r="D90" s="147" t="str">
        <f>IF(B90=0,"",VLOOKUP(B90,'Datos SGC'!$B$50:$C$71,2))</f>
        <v/>
      </c>
      <c r="E90" s="47"/>
      <c r="F90" s="42"/>
      <c r="G90" s="67"/>
      <c r="H90" s="67"/>
      <c r="I90" s="67"/>
      <c r="J90" s="67"/>
      <c r="K90" s="43"/>
      <c r="L90" s="43"/>
      <c r="M90" s="43"/>
      <c r="N90" s="43"/>
      <c r="O90" s="67"/>
      <c r="P90" s="67"/>
      <c r="Q90" s="41" t="str">
        <f>IF(AND(O90=Datos!$B$156,P90=Datos!$B$162),Datos!$D$167,IF(AND(O90=Datos!$B$156,P90=Datos!$B$163),Datos!$E$167,IF(AND(O90=Datos!$B$156,P90=Datos!$B$164),Datos!$F$167,IF(AND(O90=Datos!$B$156,P90=Datos!$B$165),Datos!$G$167,IF(AND(O90=Datos!$B$157,P90=Datos!$B$162),Datos!$D$168,IF(AND(O90=Datos!$B$157,P90=Datos!$B$163),Datos!$E$168,IF(AND(O90=Datos!$B$157,P90=Datos!$B$164),Datos!$F$168,IF(AND(O90=Datos!$B$157,P90=Datos!$B$165),Datos!$G$168,IF(AND(O90=Datos!$B$158,P90=Datos!$B$162),Datos!$D$169,IF(AND(O90=Datos!$B$158,P90=Datos!$B$163),Datos!$E$169,IF(AND(O90=Datos!$B$158,P90=Datos!$B$164),Datos!$F$169,IF(AND(O90=Datos!$B$158,P90=Datos!$B$165),Datos!$G$169,IF(AND(O90=Datos!$B$159,P90=Datos!$B$162),"N/A",IF(AND(O90=Datos!$B$159,P90=Datos!$B$163),"N/A",IF(AND(O90=Datos!$B$159,P90=Datos!$B$164),"N/A",IF(AND(O90=Datos!$B$159,P90=Datos!$B$165),"N/A","-"))))))))))))))))</f>
        <v>-</v>
      </c>
      <c r="R90" s="67"/>
      <c r="S90" s="41" t="str">
        <f>(IF(AND(Q90=Datos!$D$167,R90=Datos!$B$171),Datos!$D$176,IF(AND(Q90=Datos!$D$168,R90=Datos!$B$171),Datos!$D$176,IF(AND(Q90=Datos!$D$169,R90=Datos!$B$171),Datos!$F$176,IF(AND(Q90=Datos!$E$167,R90=Datos!$B$171),Datos!$D$176,IF(AND(Q90=Datos!$E$168,R90=Datos!$B$171),Datos!$E$176,IF(AND(Q90=Datos!$E$169,R90=Datos!$B$171),Datos!$F$176,IF(AND(Q90=Datos!$F$167,R90=Datos!$B$171),Datos!$E$176,IF(AND(Q90=Datos!$F$168,R90=Datos!$B$171),Datos!$E$176,IF(AND(Q90=Datos!$F$169,R90=Datos!$B$171),Datos!$G$176,IF(AND(Q90=Datos!$G$167,R90=Datos!$B$171),Datos!$E$176,IF(AND(Q90=Datos!$G$168,R90=Datos!$B$171),Datos!$F$176,IF(AND(Q90=Datos!$G$169,R90=Datos!$B$171),Datos!$G$176,IF(AND(Q90=Datos!$D$167,R90=Datos!$B$172),Datos!$D$178,IF(AND(Q90=Datos!$D$168,R90=Datos!$B$172),Datos!$D$178,IF(AND(Q90=Datos!$D$169,R90=Datos!$B$172),Datos!$F$178,IF(AND(Q90=Datos!$E$167,R90=Datos!$B$172),Datos!$D$178,IF(AND(Q90=Datos!$E$168,R90=Datos!$B$172),Datos!$E$178,IF(AND(Q90=Datos!$E$169,R90=Datos!$B$172),Datos!$F$178,IF(AND(Q90=Datos!$F$167,R90=Datos!$B$172),Datos!$E$178,IF(AND(Q90=Datos!$F$168,R90=Datos!$B$172),Datos!$E$178,IF(AND(Q90=Datos!$F$169,R90=Datos!$B$172),Datos!$G$178,IF(AND(Q90=Datos!$G$167,R90=Datos!$B$172),Datos!$E$178,IF(AND(Q90=Datos!$G$168,R90=Datos!$B$172),Datos!$F$178,IF(AND(Q90=Datos!$G$169,R90=Datos!$B$172),Datos!$G$179,IF(AND(Q90=Datos!$D$167,R90=Datos!$B$173),Datos!$D$180,IF(AND(Q90=Datos!$D$168,R90=Datos!$B$173),Datos!$D$180,IF(AND(Q90=Datos!$D$169,R90=Datos!$B$173),Datos!$F$180,IF(AND(Q90=Datos!$E$167,R90=Datos!$B$173),Datos!$D$180,IF(AND(Q90=Datos!$E$168,R90=Datos!$B$173),Datos!$E$180,IF(AND(Q90=Datos!$E$169,R90=Datos!$B$173),Datos!$F$180,IF(AND(Q90=Datos!$F$167,R90=Datos!$B$173),Datos!$E$180,IF(AND(Q90=Datos!$F$168,R90=Datos!$B$173),Datos!$E$180,IF(AND(Q90=Datos!$F$169,R90=Datos!$B$173),Datos!$G$180,IF(AND(Q90=Datos!$G$167,R90=Datos!$B$173),Datos!$E$180,IF(AND(Q90=Datos!$G$168,R90=Datos!$B$173),Datos!$F$180,IF(AND(Q90=Datos!$G$169,R90=Datos!$B$173),Datos!$G$180,IF(AND(Q90=Datos!$D$167,R90=Datos!$B$174),Datos!$D$182,IF(AND(Q90=Datos!$D$168,R90=Datos!$B$174),Datos!$D$182,IF(AND(Q90=Datos!$D$169,R90=Datos!$B$174),Datos!$F$182,IF(AND(Q90=Datos!$E$167,R90=Datos!$B$174),Datos!$D$182,IF(AND(Q90=Datos!$E$168,R90=Datos!$B$174),Datos!$E$182,IF(AND(Q90=Datos!$E$169,R90=Datos!$B$174),Datos!$F$182,IF(AND(Q90=Datos!$F$167,R90=Datos!$B$174),Datos!$E$182,IF(AND(Q90=Datos!$F$168,R90=Datos!$B$174),Datos!$E$182,IF(AND(Q90=Datos!$F$169,R90=Datos!$B$174),Datos!$G$182,IF(AND(Q90=Datos!$G$167,R90=Datos!$B$174),Datos!$E$183,IF(AND(Q90=Datos!$G$168,R90=Datos!$B$174),Datos!$F$182,IF(AND(Q90=Datos!$G$169,R90=Datos!$B$174),Datos!$G$183,IF(O90=Datos!$B$159,Datos!$G$183,"-"))))))))))))))))))))))))))))))))))))))))))))))))))</f>
        <v>-</v>
      </c>
      <c r="T90" s="41" t="str">
        <f t="shared" si="1"/>
        <v>-</v>
      </c>
      <c r="U90" s="43"/>
      <c r="V90" s="43"/>
      <c r="W90" s="43"/>
      <c r="X90" s="43"/>
      <c r="Y90" s="43"/>
      <c r="Z90" s="43"/>
      <c r="AA90" s="43"/>
      <c r="AB90" s="44"/>
    </row>
    <row r="91" spans="1:28" s="45" customFormat="1" ht="134.25" customHeight="1" thickBot="1" x14ac:dyDescent="0.3">
      <c r="A91" s="149"/>
      <c r="B91" s="367"/>
      <c r="C91" s="368"/>
      <c r="D91" s="147" t="str">
        <f>IF(B91=0,"",VLOOKUP(B91,'Datos SGC'!$B$50:$C$71,2))</f>
        <v/>
      </c>
      <c r="E91" s="47"/>
      <c r="F91" s="42"/>
      <c r="G91" s="67"/>
      <c r="H91" s="67"/>
      <c r="I91" s="67"/>
      <c r="J91" s="67"/>
      <c r="K91" s="43"/>
      <c r="L91" s="43"/>
      <c r="M91" s="43"/>
      <c r="N91" s="43"/>
      <c r="O91" s="67"/>
      <c r="P91" s="67"/>
      <c r="Q91" s="41" t="str">
        <f>IF(AND(O91=Datos!$B$156,P91=Datos!$B$162),Datos!$D$167,IF(AND(O91=Datos!$B$156,P91=Datos!$B$163),Datos!$E$167,IF(AND(O91=Datos!$B$156,P91=Datos!$B$164),Datos!$F$167,IF(AND(O91=Datos!$B$156,P91=Datos!$B$165),Datos!$G$167,IF(AND(O91=Datos!$B$157,P91=Datos!$B$162),Datos!$D$168,IF(AND(O91=Datos!$B$157,P91=Datos!$B$163),Datos!$E$168,IF(AND(O91=Datos!$B$157,P91=Datos!$B$164),Datos!$F$168,IF(AND(O91=Datos!$B$157,P91=Datos!$B$165),Datos!$G$168,IF(AND(O91=Datos!$B$158,P91=Datos!$B$162),Datos!$D$169,IF(AND(O91=Datos!$B$158,P91=Datos!$B$163),Datos!$E$169,IF(AND(O91=Datos!$B$158,P91=Datos!$B$164),Datos!$F$169,IF(AND(O91=Datos!$B$158,P91=Datos!$B$165),Datos!$G$169,IF(AND(O91=Datos!$B$159,P91=Datos!$B$162),"N/A",IF(AND(O91=Datos!$B$159,P91=Datos!$B$163),"N/A",IF(AND(O91=Datos!$B$159,P91=Datos!$B$164),"N/A",IF(AND(O91=Datos!$B$159,P91=Datos!$B$165),"N/A","-"))))))))))))))))</f>
        <v>-</v>
      </c>
      <c r="R91" s="67"/>
      <c r="S91" s="41" t="str">
        <f>(IF(AND(Q91=Datos!$D$167,R91=Datos!$B$171),Datos!$D$176,IF(AND(Q91=Datos!$D$168,R91=Datos!$B$171),Datos!$D$176,IF(AND(Q91=Datos!$D$169,R91=Datos!$B$171),Datos!$F$176,IF(AND(Q91=Datos!$E$167,R91=Datos!$B$171),Datos!$D$176,IF(AND(Q91=Datos!$E$168,R91=Datos!$B$171),Datos!$E$176,IF(AND(Q91=Datos!$E$169,R91=Datos!$B$171),Datos!$F$176,IF(AND(Q91=Datos!$F$167,R91=Datos!$B$171),Datos!$E$176,IF(AND(Q91=Datos!$F$168,R91=Datos!$B$171),Datos!$E$176,IF(AND(Q91=Datos!$F$169,R91=Datos!$B$171),Datos!$G$176,IF(AND(Q91=Datos!$G$167,R91=Datos!$B$171),Datos!$E$176,IF(AND(Q91=Datos!$G$168,R91=Datos!$B$171),Datos!$F$176,IF(AND(Q91=Datos!$G$169,R91=Datos!$B$171),Datos!$G$176,IF(AND(Q91=Datos!$D$167,R91=Datos!$B$172),Datos!$D$178,IF(AND(Q91=Datos!$D$168,R91=Datos!$B$172),Datos!$D$178,IF(AND(Q91=Datos!$D$169,R91=Datos!$B$172),Datos!$F$178,IF(AND(Q91=Datos!$E$167,R91=Datos!$B$172),Datos!$D$178,IF(AND(Q91=Datos!$E$168,R91=Datos!$B$172),Datos!$E$178,IF(AND(Q91=Datos!$E$169,R91=Datos!$B$172),Datos!$F$178,IF(AND(Q91=Datos!$F$167,R91=Datos!$B$172),Datos!$E$178,IF(AND(Q91=Datos!$F$168,R91=Datos!$B$172),Datos!$E$178,IF(AND(Q91=Datos!$F$169,R91=Datos!$B$172),Datos!$G$178,IF(AND(Q91=Datos!$G$167,R91=Datos!$B$172),Datos!$E$178,IF(AND(Q91=Datos!$G$168,R91=Datos!$B$172),Datos!$F$178,IF(AND(Q91=Datos!$G$169,R91=Datos!$B$172),Datos!$G$179,IF(AND(Q91=Datos!$D$167,R91=Datos!$B$173),Datos!$D$180,IF(AND(Q91=Datos!$D$168,R91=Datos!$B$173),Datos!$D$180,IF(AND(Q91=Datos!$D$169,R91=Datos!$B$173),Datos!$F$180,IF(AND(Q91=Datos!$E$167,R91=Datos!$B$173),Datos!$D$180,IF(AND(Q91=Datos!$E$168,R91=Datos!$B$173),Datos!$E$180,IF(AND(Q91=Datos!$E$169,R91=Datos!$B$173),Datos!$F$180,IF(AND(Q91=Datos!$F$167,R91=Datos!$B$173),Datos!$E$180,IF(AND(Q91=Datos!$F$168,R91=Datos!$B$173),Datos!$E$180,IF(AND(Q91=Datos!$F$169,R91=Datos!$B$173),Datos!$G$180,IF(AND(Q91=Datos!$G$167,R91=Datos!$B$173),Datos!$E$180,IF(AND(Q91=Datos!$G$168,R91=Datos!$B$173),Datos!$F$180,IF(AND(Q91=Datos!$G$169,R91=Datos!$B$173),Datos!$G$180,IF(AND(Q91=Datos!$D$167,R91=Datos!$B$174),Datos!$D$182,IF(AND(Q91=Datos!$D$168,R91=Datos!$B$174),Datos!$D$182,IF(AND(Q91=Datos!$D$169,R91=Datos!$B$174),Datos!$F$182,IF(AND(Q91=Datos!$E$167,R91=Datos!$B$174),Datos!$D$182,IF(AND(Q91=Datos!$E$168,R91=Datos!$B$174),Datos!$E$182,IF(AND(Q91=Datos!$E$169,R91=Datos!$B$174),Datos!$F$182,IF(AND(Q91=Datos!$F$167,R91=Datos!$B$174),Datos!$E$182,IF(AND(Q91=Datos!$F$168,R91=Datos!$B$174),Datos!$E$182,IF(AND(Q91=Datos!$F$169,R91=Datos!$B$174),Datos!$G$182,IF(AND(Q91=Datos!$G$167,R91=Datos!$B$174),Datos!$E$183,IF(AND(Q91=Datos!$G$168,R91=Datos!$B$174),Datos!$F$182,IF(AND(Q91=Datos!$G$169,R91=Datos!$B$174),Datos!$G$183,IF(O91=Datos!$B$159,Datos!$G$183,"-"))))))))))))))))))))))))))))))))))))))))))))))))))</f>
        <v>-</v>
      </c>
      <c r="T91" s="41" t="str">
        <f t="shared" si="1"/>
        <v>-</v>
      </c>
      <c r="U91" s="43"/>
      <c r="V91" s="43"/>
      <c r="W91" s="43"/>
      <c r="X91" s="43"/>
      <c r="Y91" s="43"/>
      <c r="Z91" s="43"/>
      <c r="AA91" s="43"/>
      <c r="AB91" s="44"/>
    </row>
    <row r="92" spans="1:28" s="45" customFormat="1" ht="134.25" customHeight="1" thickBot="1" x14ac:dyDescent="0.3">
      <c r="A92" s="149"/>
      <c r="B92" s="367"/>
      <c r="C92" s="368"/>
      <c r="D92" s="147" t="str">
        <f>IF(B92=0,"",VLOOKUP(B92,'Datos SGC'!$B$50:$C$71,2))</f>
        <v/>
      </c>
      <c r="E92" s="47"/>
      <c r="F92" s="42"/>
      <c r="G92" s="67"/>
      <c r="H92" s="67"/>
      <c r="I92" s="67"/>
      <c r="J92" s="67"/>
      <c r="K92" s="43"/>
      <c r="L92" s="43"/>
      <c r="M92" s="43"/>
      <c r="N92" s="43"/>
      <c r="O92" s="67"/>
      <c r="P92" s="67"/>
      <c r="Q92" s="41" t="str">
        <f>IF(AND(O92=Datos!$B$156,P92=Datos!$B$162),Datos!$D$167,IF(AND(O92=Datos!$B$156,P92=Datos!$B$163),Datos!$E$167,IF(AND(O92=Datos!$B$156,P92=Datos!$B$164),Datos!$F$167,IF(AND(O92=Datos!$B$156,P92=Datos!$B$165),Datos!$G$167,IF(AND(O92=Datos!$B$157,P92=Datos!$B$162),Datos!$D$168,IF(AND(O92=Datos!$B$157,P92=Datos!$B$163),Datos!$E$168,IF(AND(O92=Datos!$B$157,P92=Datos!$B$164),Datos!$F$168,IF(AND(O92=Datos!$B$157,P92=Datos!$B$165),Datos!$G$168,IF(AND(O92=Datos!$B$158,P92=Datos!$B$162),Datos!$D$169,IF(AND(O92=Datos!$B$158,P92=Datos!$B$163),Datos!$E$169,IF(AND(O92=Datos!$B$158,P92=Datos!$B$164),Datos!$F$169,IF(AND(O92=Datos!$B$158,P92=Datos!$B$165),Datos!$G$169,IF(AND(O92=Datos!$B$159,P92=Datos!$B$162),"N/A",IF(AND(O92=Datos!$B$159,P92=Datos!$B$163),"N/A",IF(AND(O92=Datos!$B$159,P92=Datos!$B$164),"N/A",IF(AND(O92=Datos!$B$159,P92=Datos!$B$165),"N/A","-"))))))))))))))))</f>
        <v>-</v>
      </c>
      <c r="R92" s="67"/>
      <c r="S92" s="41" t="str">
        <f>(IF(AND(Q92=Datos!$D$167,R92=Datos!$B$171),Datos!$D$176,IF(AND(Q92=Datos!$D$168,R92=Datos!$B$171),Datos!$D$176,IF(AND(Q92=Datos!$D$169,R92=Datos!$B$171),Datos!$F$176,IF(AND(Q92=Datos!$E$167,R92=Datos!$B$171),Datos!$D$176,IF(AND(Q92=Datos!$E$168,R92=Datos!$B$171),Datos!$E$176,IF(AND(Q92=Datos!$E$169,R92=Datos!$B$171),Datos!$F$176,IF(AND(Q92=Datos!$F$167,R92=Datos!$B$171),Datos!$E$176,IF(AND(Q92=Datos!$F$168,R92=Datos!$B$171),Datos!$E$176,IF(AND(Q92=Datos!$F$169,R92=Datos!$B$171),Datos!$G$176,IF(AND(Q92=Datos!$G$167,R92=Datos!$B$171),Datos!$E$176,IF(AND(Q92=Datos!$G$168,R92=Datos!$B$171),Datos!$F$176,IF(AND(Q92=Datos!$G$169,R92=Datos!$B$171),Datos!$G$176,IF(AND(Q92=Datos!$D$167,R92=Datos!$B$172),Datos!$D$178,IF(AND(Q92=Datos!$D$168,R92=Datos!$B$172),Datos!$D$178,IF(AND(Q92=Datos!$D$169,R92=Datos!$B$172),Datos!$F$178,IF(AND(Q92=Datos!$E$167,R92=Datos!$B$172),Datos!$D$178,IF(AND(Q92=Datos!$E$168,R92=Datos!$B$172),Datos!$E$178,IF(AND(Q92=Datos!$E$169,R92=Datos!$B$172),Datos!$F$178,IF(AND(Q92=Datos!$F$167,R92=Datos!$B$172),Datos!$E$178,IF(AND(Q92=Datos!$F$168,R92=Datos!$B$172),Datos!$E$178,IF(AND(Q92=Datos!$F$169,R92=Datos!$B$172),Datos!$G$178,IF(AND(Q92=Datos!$G$167,R92=Datos!$B$172),Datos!$E$178,IF(AND(Q92=Datos!$G$168,R92=Datos!$B$172),Datos!$F$178,IF(AND(Q92=Datos!$G$169,R92=Datos!$B$172),Datos!$G$179,IF(AND(Q92=Datos!$D$167,R92=Datos!$B$173),Datos!$D$180,IF(AND(Q92=Datos!$D$168,R92=Datos!$B$173),Datos!$D$180,IF(AND(Q92=Datos!$D$169,R92=Datos!$B$173),Datos!$F$180,IF(AND(Q92=Datos!$E$167,R92=Datos!$B$173),Datos!$D$180,IF(AND(Q92=Datos!$E$168,R92=Datos!$B$173),Datos!$E$180,IF(AND(Q92=Datos!$E$169,R92=Datos!$B$173),Datos!$F$180,IF(AND(Q92=Datos!$F$167,R92=Datos!$B$173),Datos!$E$180,IF(AND(Q92=Datos!$F$168,R92=Datos!$B$173),Datos!$E$180,IF(AND(Q92=Datos!$F$169,R92=Datos!$B$173),Datos!$G$180,IF(AND(Q92=Datos!$G$167,R92=Datos!$B$173),Datos!$E$180,IF(AND(Q92=Datos!$G$168,R92=Datos!$B$173),Datos!$F$180,IF(AND(Q92=Datos!$G$169,R92=Datos!$B$173),Datos!$G$180,IF(AND(Q92=Datos!$D$167,R92=Datos!$B$174),Datos!$D$182,IF(AND(Q92=Datos!$D$168,R92=Datos!$B$174),Datos!$D$182,IF(AND(Q92=Datos!$D$169,R92=Datos!$B$174),Datos!$F$182,IF(AND(Q92=Datos!$E$167,R92=Datos!$B$174),Datos!$D$182,IF(AND(Q92=Datos!$E$168,R92=Datos!$B$174),Datos!$E$182,IF(AND(Q92=Datos!$E$169,R92=Datos!$B$174),Datos!$F$182,IF(AND(Q92=Datos!$F$167,R92=Datos!$B$174),Datos!$E$182,IF(AND(Q92=Datos!$F$168,R92=Datos!$B$174),Datos!$E$182,IF(AND(Q92=Datos!$F$169,R92=Datos!$B$174),Datos!$G$182,IF(AND(Q92=Datos!$G$167,R92=Datos!$B$174),Datos!$E$183,IF(AND(Q92=Datos!$G$168,R92=Datos!$B$174),Datos!$F$182,IF(AND(Q92=Datos!$G$169,R92=Datos!$B$174),Datos!$G$183,IF(O92=Datos!$B$159,Datos!$G$183,"-"))))))))))))))))))))))))))))))))))))))))))))))))))</f>
        <v>-</v>
      </c>
      <c r="T92" s="41" t="str">
        <f t="shared" si="1"/>
        <v>-</v>
      </c>
      <c r="U92" s="43"/>
      <c r="V92" s="43"/>
      <c r="W92" s="43"/>
      <c r="X92" s="43"/>
      <c r="Y92" s="43"/>
      <c r="Z92" s="43"/>
      <c r="AA92" s="43"/>
      <c r="AB92" s="44"/>
    </row>
    <row r="93" spans="1:28" s="45" customFormat="1" ht="134.25" customHeight="1" thickBot="1" x14ac:dyDescent="0.3">
      <c r="A93" s="149"/>
      <c r="B93" s="367"/>
      <c r="C93" s="368"/>
      <c r="D93" s="147" t="str">
        <f>IF(B93=0,"",VLOOKUP(B93,'Datos SGC'!$B$50:$C$71,2))</f>
        <v/>
      </c>
      <c r="E93" s="47"/>
      <c r="F93" s="42"/>
      <c r="G93" s="67"/>
      <c r="H93" s="67"/>
      <c r="I93" s="67"/>
      <c r="J93" s="67"/>
      <c r="K93" s="43"/>
      <c r="L93" s="43"/>
      <c r="M93" s="43"/>
      <c r="N93" s="43"/>
      <c r="O93" s="67"/>
      <c r="P93" s="67"/>
      <c r="Q93" s="41" t="str">
        <f>IF(AND(O93=Datos!$B$156,P93=Datos!$B$162),Datos!$D$167,IF(AND(O93=Datos!$B$156,P93=Datos!$B$163),Datos!$E$167,IF(AND(O93=Datos!$B$156,P93=Datos!$B$164),Datos!$F$167,IF(AND(O93=Datos!$B$156,P93=Datos!$B$165),Datos!$G$167,IF(AND(O93=Datos!$B$157,P93=Datos!$B$162),Datos!$D$168,IF(AND(O93=Datos!$B$157,P93=Datos!$B$163),Datos!$E$168,IF(AND(O93=Datos!$B$157,P93=Datos!$B$164),Datos!$F$168,IF(AND(O93=Datos!$B$157,P93=Datos!$B$165),Datos!$G$168,IF(AND(O93=Datos!$B$158,P93=Datos!$B$162),Datos!$D$169,IF(AND(O93=Datos!$B$158,P93=Datos!$B$163),Datos!$E$169,IF(AND(O93=Datos!$B$158,P93=Datos!$B$164),Datos!$F$169,IF(AND(O93=Datos!$B$158,P93=Datos!$B$165),Datos!$G$169,IF(AND(O93=Datos!$B$159,P93=Datos!$B$162),"N/A",IF(AND(O93=Datos!$B$159,P93=Datos!$B$163),"N/A",IF(AND(O93=Datos!$B$159,P93=Datos!$B$164),"N/A",IF(AND(O93=Datos!$B$159,P93=Datos!$B$165),"N/A","-"))))))))))))))))</f>
        <v>-</v>
      </c>
      <c r="R93" s="67"/>
      <c r="S93" s="41" t="str">
        <f>(IF(AND(Q93=Datos!$D$167,R93=Datos!$B$171),Datos!$D$176,IF(AND(Q93=Datos!$D$168,R93=Datos!$B$171),Datos!$D$176,IF(AND(Q93=Datos!$D$169,R93=Datos!$B$171),Datos!$F$176,IF(AND(Q93=Datos!$E$167,R93=Datos!$B$171),Datos!$D$176,IF(AND(Q93=Datos!$E$168,R93=Datos!$B$171),Datos!$E$176,IF(AND(Q93=Datos!$E$169,R93=Datos!$B$171),Datos!$F$176,IF(AND(Q93=Datos!$F$167,R93=Datos!$B$171),Datos!$E$176,IF(AND(Q93=Datos!$F$168,R93=Datos!$B$171),Datos!$E$176,IF(AND(Q93=Datos!$F$169,R93=Datos!$B$171),Datos!$G$176,IF(AND(Q93=Datos!$G$167,R93=Datos!$B$171),Datos!$E$176,IF(AND(Q93=Datos!$G$168,R93=Datos!$B$171),Datos!$F$176,IF(AND(Q93=Datos!$G$169,R93=Datos!$B$171),Datos!$G$176,IF(AND(Q93=Datos!$D$167,R93=Datos!$B$172),Datos!$D$178,IF(AND(Q93=Datos!$D$168,R93=Datos!$B$172),Datos!$D$178,IF(AND(Q93=Datos!$D$169,R93=Datos!$B$172),Datos!$F$178,IF(AND(Q93=Datos!$E$167,R93=Datos!$B$172),Datos!$D$178,IF(AND(Q93=Datos!$E$168,R93=Datos!$B$172),Datos!$E$178,IF(AND(Q93=Datos!$E$169,R93=Datos!$B$172),Datos!$F$178,IF(AND(Q93=Datos!$F$167,R93=Datos!$B$172),Datos!$E$178,IF(AND(Q93=Datos!$F$168,R93=Datos!$B$172),Datos!$E$178,IF(AND(Q93=Datos!$F$169,R93=Datos!$B$172),Datos!$G$178,IF(AND(Q93=Datos!$G$167,R93=Datos!$B$172),Datos!$E$178,IF(AND(Q93=Datos!$G$168,R93=Datos!$B$172),Datos!$F$178,IF(AND(Q93=Datos!$G$169,R93=Datos!$B$172),Datos!$G$179,IF(AND(Q93=Datos!$D$167,R93=Datos!$B$173),Datos!$D$180,IF(AND(Q93=Datos!$D$168,R93=Datos!$B$173),Datos!$D$180,IF(AND(Q93=Datos!$D$169,R93=Datos!$B$173),Datos!$F$180,IF(AND(Q93=Datos!$E$167,R93=Datos!$B$173),Datos!$D$180,IF(AND(Q93=Datos!$E$168,R93=Datos!$B$173),Datos!$E$180,IF(AND(Q93=Datos!$E$169,R93=Datos!$B$173),Datos!$F$180,IF(AND(Q93=Datos!$F$167,R93=Datos!$B$173),Datos!$E$180,IF(AND(Q93=Datos!$F$168,R93=Datos!$B$173),Datos!$E$180,IF(AND(Q93=Datos!$F$169,R93=Datos!$B$173),Datos!$G$180,IF(AND(Q93=Datos!$G$167,R93=Datos!$B$173),Datos!$E$180,IF(AND(Q93=Datos!$G$168,R93=Datos!$B$173),Datos!$F$180,IF(AND(Q93=Datos!$G$169,R93=Datos!$B$173),Datos!$G$180,IF(AND(Q93=Datos!$D$167,R93=Datos!$B$174),Datos!$D$182,IF(AND(Q93=Datos!$D$168,R93=Datos!$B$174),Datos!$D$182,IF(AND(Q93=Datos!$D$169,R93=Datos!$B$174),Datos!$F$182,IF(AND(Q93=Datos!$E$167,R93=Datos!$B$174),Datos!$D$182,IF(AND(Q93=Datos!$E$168,R93=Datos!$B$174),Datos!$E$182,IF(AND(Q93=Datos!$E$169,R93=Datos!$B$174),Datos!$F$182,IF(AND(Q93=Datos!$F$167,R93=Datos!$B$174),Datos!$E$182,IF(AND(Q93=Datos!$F$168,R93=Datos!$B$174),Datos!$E$182,IF(AND(Q93=Datos!$F$169,R93=Datos!$B$174),Datos!$G$182,IF(AND(Q93=Datos!$G$167,R93=Datos!$B$174),Datos!$E$183,IF(AND(Q93=Datos!$G$168,R93=Datos!$B$174),Datos!$F$182,IF(AND(Q93=Datos!$G$169,R93=Datos!$B$174),Datos!$G$183,IF(O93=Datos!$B$159,Datos!$G$183,"-"))))))))))))))))))))))))))))))))))))))))))))))))))</f>
        <v>-</v>
      </c>
      <c r="T93" s="41" t="str">
        <f t="shared" si="1"/>
        <v>-</v>
      </c>
      <c r="U93" s="43"/>
      <c r="V93" s="43"/>
      <c r="W93" s="43"/>
      <c r="X93" s="43"/>
      <c r="Y93" s="43"/>
      <c r="Z93" s="43"/>
      <c r="AA93" s="43"/>
      <c r="AB93" s="44"/>
    </row>
    <row r="94" spans="1:28" s="45" customFormat="1" ht="134.25" customHeight="1" thickBot="1" x14ac:dyDescent="0.3">
      <c r="A94" s="149"/>
      <c r="B94" s="367"/>
      <c r="C94" s="368"/>
      <c r="D94" s="147" t="str">
        <f>IF(B94=0,"",VLOOKUP(B94,'Datos SGC'!$B$50:$C$71,2))</f>
        <v/>
      </c>
      <c r="E94" s="47"/>
      <c r="F94" s="42"/>
      <c r="G94" s="67"/>
      <c r="H94" s="67"/>
      <c r="I94" s="67"/>
      <c r="J94" s="67"/>
      <c r="K94" s="43"/>
      <c r="L94" s="43"/>
      <c r="M94" s="43"/>
      <c r="N94" s="43"/>
      <c r="O94" s="67"/>
      <c r="P94" s="67"/>
      <c r="Q94" s="41" t="str">
        <f>IF(AND(O94=Datos!$B$156,P94=Datos!$B$162),Datos!$D$167,IF(AND(O94=Datos!$B$156,P94=Datos!$B$163),Datos!$E$167,IF(AND(O94=Datos!$B$156,P94=Datos!$B$164),Datos!$F$167,IF(AND(O94=Datos!$B$156,P94=Datos!$B$165),Datos!$G$167,IF(AND(O94=Datos!$B$157,P94=Datos!$B$162),Datos!$D$168,IF(AND(O94=Datos!$B$157,P94=Datos!$B$163),Datos!$E$168,IF(AND(O94=Datos!$B$157,P94=Datos!$B$164),Datos!$F$168,IF(AND(O94=Datos!$B$157,P94=Datos!$B$165),Datos!$G$168,IF(AND(O94=Datos!$B$158,P94=Datos!$B$162),Datos!$D$169,IF(AND(O94=Datos!$B$158,P94=Datos!$B$163),Datos!$E$169,IF(AND(O94=Datos!$B$158,P94=Datos!$B$164),Datos!$F$169,IF(AND(O94=Datos!$B$158,P94=Datos!$B$165),Datos!$G$169,IF(AND(O94=Datos!$B$159,P94=Datos!$B$162),"N/A",IF(AND(O94=Datos!$B$159,P94=Datos!$B$163),"N/A",IF(AND(O94=Datos!$B$159,P94=Datos!$B$164),"N/A",IF(AND(O94=Datos!$B$159,P94=Datos!$B$165),"N/A","-"))))))))))))))))</f>
        <v>-</v>
      </c>
      <c r="R94" s="67"/>
      <c r="S94" s="41" t="str">
        <f>(IF(AND(Q94=Datos!$D$167,R94=Datos!$B$171),Datos!$D$176,IF(AND(Q94=Datos!$D$168,R94=Datos!$B$171),Datos!$D$176,IF(AND(Q94=Datos!$D$169,R94=Datos!$B$171),Datos!$F$176,IF(AND(Q94=Datos!$E$167,R94=Datos!$B$171),Datos!$D$176,IF(AND(Q94=Datos!$E$168,R94=Datos!$B$171),Datos!$E$176,IF(AND(Q94=Datos!$E$169,R94=Datos!$B$171),Datos!$F$176,IF(AND(Q94=Datos!$F$167,R94=Datos!$B$171),Datos!$E$176,IF(AND(Q94=Datos!$F$168,R94=Datos!$B$171),Datos!$E$176,IF(AND(Q94=Datos!$F$169,R94=Datos!$B$171),Datos!$G$176,IF(AND(Q94=Datos!$G$167,R94=Datos!$B$171),Datos!$E$176,IF(AND(Q94=Datos!$G$168,R94=Datos!$B$171),Datos!$F$176,IF(AND(Q94=Datos!$G$169,R94=Datos!$B$171),Datos!$G$176,IF(AND(Q94=Datos!$D$167,R94=Datos!$B$172),Datos!$D$178,IF(AND(Q94=Datos!$D$168,R94=Datos!$B$172),Datos!$D$178,IF(AND(Q94=Datos!$D$169,R94=Datos!$B$172),Datos!$F$178,IF(AND(Q94=Datos!$E$167,R94=Datos!$B$172),Datos!$D$178,IF(AND(Q94=Datos!$E$168,R94=Datos!$B$172),Datos!$E$178,IF(AND(Q94=Datos!$E$169,R94=Datos!$B$172),Datos!$F$178,IF(AND(Q94=Datos!$F$167,R94=Datos!$B$172),Datos!$E$178,IF(AND(Q94=Datos!$F$168,R94=Datos!$B$172),Datos!$E$178,IF(AND(Q94=Datos!$F$169,R94=Datos!$B$172),Datos!$G$178,IF(AND(Q94=Datos!$G$167,R94=Datos!$B$172),Datos!$E$178,IF(AND(Q94=Datos!$G$168,R94=Datos!$B$172),Datos!$F$178,IF(AND(Q94=Datos!$G$169,R94=Datos!$B$172),Datos!$G$179,IF(AND(Q94=Datos!$D$167,R94=Datos!$B$173),Datos!$D$180,IF(AND(Q94=Datos!$D$168,R94=Datos!$B$173),Datos!$D$180,IF(AND(Q94=Datos!$D$169,R94=Datos!$B$173),Datos!$F$180,IF(AND(Q94=Datos!$E$167,R94=Datos!$B$173),Datos!$D$180,IF(AND(Q94=Datos!$E$168,R94=Datos!$B$173),Datos!$E$180,IF(AND(Q94=Datos!$E$169,R94=Datos!$B$173),Datos!$F$180,IF(AND(Q94=Datos!$F$167,R94=Datos!$B$173),Datos!$E$180,IF(AND(Q94=Datos!$F$168,R94=Datos!$B$173),Datos!$E$180,IF(AND(Q94=Datos!$F$169,R94=Datos!$B$173),Datos!$G$180,IF(AND(Q94=Datos!$G$167,R94=Datos!$B$173),Datos!$E$180,IF(AND(Q94=Datos!$G$168,R94=Datos!$B$173),Datos!$F$180,IF(AND(Q94=Datos!$G$169,R94=Datos!$B$173),Datos!$G$180,IF(AND(Q94=Datos!$D$167,R94=Datos!$B$174),Datos!$D$182,IF(AND(Q94=Datos!$D$168,R94=Datos!$B$174),Datos!$D$182,IF(AND(Q94=Datos!$D$169,R94=Datos!$B$174),Datos!$F$182,IF(AND(Q94=Datos!$E$167,R94=Datos!$B$174),Datos!$D$182,IF(AND(Q94=Datos!$E$168,R94=Datos!$B$174),Datos!$E$182,IF(AND(Q94=Datos!$E$169,R94=Datos!$B$174),Datos!$F$182,IF(AND(Q94=Datos!$F$167,R94=Datos!$B$174),Datos!$E$182,IF(AND(Q94=Datos!$F$168,R94=Datos!$B$174),Datos!$E$182,IF(AND(Q94=Datos!$F$169,R94=Datos!$B$174),Datos!$G$182,IF(AND(Q94=Datos!$G$167,R94=Datos!$B$174),Datos!$E$183,IF(AND(Q94=Datos!$G$168,R94=Datos!$B$174),Datos!$F$182,IF(AND(Q94=Datos!$G$169,R94=Datos!$B$174),Datos!$G$183,IF(O94=Datos!$B$159,Datos!$G$183,"-"))))))))))))))))))))))))))))))))))))))))))))))))))</f>
        <v>-</v>
      </c>
      <c r="T94" s="41" t="str">
        <f t="shared" si="1"/>
        <v>-</v>
      </c>
      <c r="U94" s="43"/>
      <c r="V94" s="43"/>
      <c r="W94" s="43"/>
      <c r="X94" s="43"/>
      <c r="Y94" s="43"/>
      <c r="Z94" s="43"/>
      <c r="AA94" s="43"/>
      <c r="AB94" s="44"/>
    </row>
    <row r="95" spans="1:28" s="45" customFormat="1" ht="134.25" customHeight="1" thickBot="1" x14ac:dyDescent="0.3">
      <c r="A95" s="149"/>
      <c r="B95" s="367"/>
      <c r="C95" s="368"/>
      <c r="D95" s="147" t="str">
        <f>IF(B95=0,"",VLOOKUP(B95,'Datos SGC'!$B$50:$C$71,2))</f>
        <v/>
      </c>
      <c r="E95" s="47"/>
      <c r="F95" s="42"/>
      <c r="G95" s="67"/>
      <c r="H95" s="67"/>
      <c r="I95" s="67"/>
      <c r="J95" s="67"/>
      <c r="K95" s="43"/>
      <c r="L95" s="43"/>
      <c r="M95" s="43"/>
      <c r="N95" s="43"/>
      <c r="O95" s="67"/>
      <c r="P95" s="67"/>
      <c r="Q95" s="41" t="str">
        <f>IF(AND(O95=Datos!$B$156,P95=Datos!$B$162),Datos!$D$167,IF(AND(O95=Datos!$B$156,P95=Datos!$B$163),Datos!$E$167,IF(AND(O95=Datos!$B$156,P95=Datos!$B$164),Datos!$F$167,IF(AND(O95=Datos!$B$156,P95=Datos!$B$165),Datos!$G$167,IF(AND(O95=Datos!$B$157,P95=Datos!$B$162),Datos!$D$168,IF(AND(O95=Datos!$B$157,P95=Datos!$B$163),Datos!$E$168,IF(AND(O95=Datos!$B$157,P95=Datos!$B$164),Datos!$F$168,IF(AND(O95=Datos!$B$157,P95=Datos!$B$165),Datos!$G$168,IF(AND(O95=Datos!$B$158,P95=Datos!$B$162),Datos!$D$169,IF(AND(O95=Datos!$B$158,P95=Datos!$B$163),Datos!$E$169,IF(AND(O95=Datos!$B$158,P95=Datos!$B$164),Datos!$F$169,IF(AND(O95=Datos!$B$158,P95=Datos!$B$165),Datos!$G$169,IF(AND(O95=Datos!$B$159,P95=Datos!$B$162),"N/A",IF(AND(O95=Datos!$B$159,P95=Datos!$B$163),"N/A",IF(AND(O95=Datos!$B$159,P95=Datos!$B$164),"N/A",IF(AND(O95=Datos!$B$159,P95=Datos!$B$165),"N/A","-"))))))))))))))))</f>
        <v>-</v>
      </c>
      <c r="R95" s="67"/>
      <c r="S95" s="41" t="str">
        <f>(IF(AND(Q95=Datos!$D$167,R95=Datos!$B$171),Datos!$D$176,IF(AND(Q95=Datos!$D$168,R95=Datos!$B$171),Datos!$D$176,IF(AND(Q95=Datos!$D$169,R95=Datos!$B$171),Datos!$F$176,IF(AND(Q95=Datos!$E$167,R95=Datos!$B$171),Datos!$D$176,IF(AND(Q95=Datos!$E$168,R95=Datos!$B$171),Datos!$E$176,IF(AND(Q95=Datos!$E$169,R95=Datos!$B$171),Datos!$F$176,IF(AND(Q95=Datos!$F$167,R95=Datos!$B$171),Datos!$E$176,IF(AND(Q95=Datos!$F$168,R95=Datos!$B$171),Datos!$E$176,IF(AND(Q95=Datos!$F$169,R95=Datos!$B$171),Datos!$G$176,IF(AND(Q95=Datos!$G$167,R95=Datos!$B$171),Datos!$E$176,IF(AND(Q95=Datos!$G$168,R95=Datos!$B$171),Datos!$F$176,IF(AND(Q95=Datos!$G$169,R95=Datos!$B$171),Datos!$G$176,IF(AND(Q95=Datos!$D$167,R95=Datos!$B$172),Datos!$D$178,IF(AND(Q95=Datos!$D$168,R95=Datos!$B$172),Datos!$D$178,IF(AND(Q95=Datos!$D$169,R95=Datos!$B$172),Datos!$F$178,IF(AND(Q95=Datos!$E$167,R95=Datos!$B$172),Datos!$D$178,IF(AND(Q95=Datos!$E$168,R95=Datos!$B$172),Datos!$E$178,IF(AND(Q95=Datos!$E$169,R95=Datos!$B$172),Datos!$F$178,IF(AND(Q95=Datos!$F$167,R95=Datos!$B$172),Datos!$E$178,IF(AND(Q95=Datos!$F$168,R95=Datos!$B$172),Datos!$E$178,IF(AND(Q95=Datos!$F$169,R95=Datos!$B$172),Datos!$G$178,IF(AND(Q95=Datos!$G$167,R95=Datos!$B$172),Datos!$E$178,IF(AND(Q95=Datos!$G$168,R95=Datos!$B$172),Datos!$F$178,IF(AND(Q95=Datos!$G$169,R95=Datos!$B$172),Datos!$G$179,IF(AND(Q95=Datos!$D$167,R95=Datos!$B$173),Datos!$D$180,IF(AND(Q95=Datos!$D$168,R95=Datos!$B$173),Datos!$D$180,IF(AND(Q95=Datos!$D$169,R95=Datos!$B$173),Datos!$F$180,IF(AND(Q95=Datos!$E$167,R95=Datos!$B$173),Datos!$D$180,IF(AND(Q95=Datos!$E$168,R95=Datos!$B$173),Datos!$E$180,IF(AND(Q95=Datos!$E$169,R95=Datos!$B$173),Datos!$F$180,IF(AND(Q95=Datos!$F$167,R95=Datos!$B$173),Datos!$E$180,IF(AND(Q95=Datos!$F$168,R95=Datos!$B$173),Datos!$E$180,IF(AND(Q95=Datos!$F$169,R95=Datos!$B$173),Datos!$G$180,IF(AND(Q95=Datos!$G$167,R95=Datos!$B$173),Datos!$E$180,IF(AND(Q95=Datos!$G$168,R95=Datos!$B$173),Datos!$F$180,IF(AND(Q95=Datos!$G$169,R95=Datos!$B$173),Datos!$G$180,IF(AND(Q95=Datos!$D$167,R95=Datos!$B$174),Datos!$D$182,IF(AND(Q95=Datos!$D$168,R95=Datos!$B$174),Datos!$D$182,IF(AND(Q95=Datos!$D$169,R95=Datos!$B$174),Datos!$F$182,IF(AND(Q95=Datos!$E$167,R95=Datos!$B$174),Datos!$D$182,IF(AND(Q95=Datos!$E$168,R95=Datos!$B$174),Datos!$E$182,IF(AND(Q95=Datos!$E$169,R95=Datos!$B$174),Datos!$F$182,IF(AND(Q95=Datos!$F$167,R95=Datos!$B$174),Datos!$E$182,IF(AND(Q95=Datos!$F$168,R95=Datos!$B$174),Datos!$E$182,IF(AND(Q95=Datos!$F$169,R95=Datos!$B$174),Datos!$G$182,IF(AND(Q95=Datos!$G$167,R95=Datos!$B$174),Datos!$E$183,IF(AND(Q95=Datos!$G$168,R95=Datos!$B$174),Datos!$F$182,IF(AND(Q95=Datos!$G$169,R95=Datos!$B$174),Datos!$G$183,IF(O95=Datos!$B$159,Datos!$G$183,"-"))))))))))))))))))))))))))))))))))))))))))))))))))</f>
        <v>-</v>
      </c>
      <c r="T95" s="41" t="str">
        <f t="shared" si="1"/>
        <v>-</v>
      </c>
      <c r="U95" s="43"/>
      <c r="V95" s="43"/>
      <c r="W95" s="43"/>
      <c r="X95" s="43"/>
      <c r="Y95" s="43"/>
      <c r="Z95" s="43"/>
      <c r="AA95" s="43"/>
      <c r="AB95" s="44"/>
    </row>
    <row r="96" spans="1:28" s="45" customFormat="1" ht="134.25" customHeight="1" thickBot="1" x14ac:dyDescent="0.3">
      <c r="A96" s="149"/>
      <c r="B96" s="367"/>
      <c r="C96" s="368"/>
      <c r="D96" s="147" t="str">
        <f>IF(B96=0,"",VLOOKUP(B96,'Datos SGC'!$B$50:$C$71,2))</f>
        <v/>
      </c>
      <c r="E96" s="47"/>
      <c r="F96" s="42"/>
      <c r="G96" s="67"/>
      <c r="H96" s="67"/>
      <c r="I96" s="67"/>
      <c r="J96" s="67"/>
      <c r="K96" s="43"/>
      <c r="L96" s="43"/>
      <c r="M96" s="43"/>
      <c r="N96" s="43"/>
      <c r="O96" s="67"/>
      <c r="P96" s="67"/>
      <c r="Q96" s="41" t="str">
        <f>IF(AND(O96=Datos!$B$156,P96=Datos!$B$162),Datos!$D$167,IF(AND(O96=Datos!$B$156,P96=Datos!$B$163),Datos!$E$167,IF(AND(O96=Datos!$B$156,P96=Datos!$B$164),Datos!$F$167,IF(AND(O96=Datos!$B$156,P96=Datos!$B$165),Datos!$G$167,IF(AND(O96=Datos!$B$157,P96=Datos!$B$162),Datos!$D$168,IF(AND(O96=Datos!$B$157,P96=Datos!$B$163),Datos!$E$168,IF(AND(O96=Datos!$B$157,P96=Datos!$B$164),Datos!$F$168,IF(AND(O96=Datos!$B$157,P96=Datos!$B$165),Datos!$G$168,IF(AND(O96=Datos!$B$158,P96=Datos!$B$162),Datos!$D$169,IF(AND(O96=Datos!$B$158,P96=Datos!$B$163),Datos!$E$169,IF(AND(O96=Datos!$B$158,P96=Datos!$B$164),Datos!$F$169,IF(AND(O96=Datos!$B$158,P96=Datos!$B$165),Datos!$G$169,IF(AND(O96=Datos!$B$159,P96=Datos!$B$162),"N/A",IF(AND(O96=Datos!$B$159,P96=Datos!$B$163),"N/A",IF(AND(O96=Datos!$B$159,P96=Datos!$B$164),"N/A",IF(AND(O96=Datos!$B$159,P96=Datos!$B$165),"N/A","-"))))))))))))))))</f>
        <v>-</v>
      </c>
      <c r="R96" s="67"/>
      <c r="S96" s="41" t="str">
        <f>(IF(AND(Q96=Datos!$D$167,R96=Datos!$B$171),Datos!$D$176,IF(AND(Q96=Datos!$D$168,R96=Datos!$B$171),Datos!$D$176,IF(AND(Q96=Datos!$D$169,R96=Datos!$B$171),Datos!$F$176,IF(AND(Q96=Datos!$E$167,R96=Datos!$B$171),Datos!$D$176,IF(AND(Q96=Datos!$E$168,R96=Datos!$B$171),Datos!$E$176,IF(AND(Q96=Datos!$E$169,R96=Datos!$B$171),Datos!$F$176,IF(AND(Q96=Datos!$F$167,R96=Datos!$B$171),Datos!$E$176,IF(AND(Q96=Datos!$F$168,R96=Datos!$B$171),Datos!$E$176,IF(AND(Q96=Datos!$F$169,R96=Datos!$B$171),Datos!$G$176,IF(AND(Q96=Datos!$G$167,R96=Datos!$B$171),Datos!$E$176,IF(AND(Q96=Datos!$G$168,R96=Datos!$B$171),Datos!$F$176,IF(AND(Q96=Datos!$G$169,R96=Datos!$B$171),Datos!$G$176,IF(AND(Q96=Datos!$D$167,R96=Datos!$B$172),Datos!$D$178,IF(AND(Q96=Datos!$D$168,R96=Datos!$B$172),Datos!$D$178,IF(AND(Q96=Datos!$D$169,R96=Datos!$B$172),Datos!$F$178,IF(AND(Q96=Datos!$E$167,R96=Datos!$B$172),Datos!$D$178,IF(AND(Q96=Datos!$E$168,R96=Datos!$B$172),Datos!$E$178,IF(AND(Q96=Datos!$E$169,R96=Datos!$B$172),Datos!$F$178,IF(AND(Q96=Datos!$F$167,R96=Datos!$B$172),Datos!$E$178,IF(AND(Q96=Datos!$F$168,R96=Datos!$B$172),Datos!$E$178,IF(AND(Q96=Datos!$F$169,R96=Datos!$B$172),Datos!$G$178,IF(AND(Q96=Datos!$G$167,R96=Datos!$B$172),Datos!$E$178,IF(AND(Q96=Datos!$G$168,R96=Datos!$B$172),Datos!$F$178,IF(AND(Q96=Datos!$G$169,R96=Datos!$B$172),Datos!$G$179,IF(AND(Q96=Datos!$D$167,R96=Datos!$B$173),Datos!$D$180,IF(AND(Q96=Datos!$D$168,R96=Datos!$B$173),Datos!$D$180,IF(AND(Q96=Datos!$D$169,R96=Datos!$B$173),Datos!$F$180,IF(AND(Q96=Datos!$E$167,R96=Datos!$B$173),Datos!$D$180,IF(AND(Q96=Datos!$E$168,R96=Datos!$B$173),Datos!$E$180,IF(AND(Q96=Datos!$E$169,R96=Datos!$B$173),Datos!$F$180,IF(AND(Q96=Datos!$F$167,R96=Datos!$B$173),Datos!$E$180,IF(AND(Q96=Datos!$F$168,R96=Datos!$B$173),Datos!$E$180,IF(AND(Q96=Datos!$F$169,R96=Datos!$B$173),Datos!$G$180,IF(AND(Q96=Datos!$G$167,R96=Datos!$B$173),Datos!$E$180,IF(AND(Q96=Datos!$G$168,R96=Datos!$B$173),Datos!$F$180,IF(AND(Q96=Datos!$G$169,R96=Datos!$B$173),Datos!$G$180,IF(AND(Q96=Datos!$D$167,R96=Datos!$B$174),Datos!$D$182,IF(AND(Q96=Datos!$D$168,R96=Datos!$B$174),Datos!$D$182,IF(AND(Q96=Datos!$D$169,R96=Datos!$B$174),Datos!$F$182,IF(AND(Q96=Datos!$E$167,R96=Datos!$B$174),Datos!$D$182,IF(AND(Q96=Datos!$E$168,R96=Datos!$B$174),Datos!$E$182,IF(AND(Q96=Datos!$E$169,R96=Datos!$B$174),Datos!$F$182,IF(AND(Q96=Datos!$F$167,R96=Datos!$B$174),Datos!$E$182,IF(AND(Q96=Datos!$F$168,R96=Datos!$B$174),Datos!$E$182,IF(AND(Q96=Datos!$F$169,R96=Datos!$B$174),Datos!$G$182,IF(AND(Q96=Datos!$G$167,R96=Datos!$B$174),Datos!$E$183,IF(AND(Q96=Datos!$G$168,R96=Datos!$B$174),Datos!$F$182,IF(AND(Q96=Datos!$G$169,R96=Datos!$B$174),Datos!$G$183,IF(O96=Datos!$B$159,Datos!$G$183,"-"))))))))))))))))))))))))))))))))))))))))))))))))))</f>
        <v>-</v>
      </c>
      <c r="T96" s="41" t="str">
        <f t="shared" si="1"/>
        <v>-</v>
      </c>
      <c r="U96" s="43"/>
      <c r="V96" s="43"/>
      <c r="W96" s="43"/>
      <c r="X96" s="43"/>
      <c r="Y96" s="43"/>
      <c r="Z96" s="43"/>
      <c r="AA96" s="43"/>
      <c r="AB96" s="44"/>
    </row>
    <row r="97" spans="1:28" s="45" customFormat="1" ht="134.25" customHeight="1" thickBot="1" x14ac:dyDescent="0.3">
      <c r="A97" s="149"/>
      <c r="B97" s="367"/>
      <c r="C97" s="368"/>
      <c r="D97" s="147" t="str">
        <f>IF(B97=0,"",VLOOKUP(B97,'Datos SGC'!$B$50:$C$71,2))</f>
        <v/>
      </c>
      <c r="E97" s="47"/>
      <c r="F97" s="42"/>
      <c r="G97" s="67"/>
      <c r="H97" s="67"/>
      <c r="I97" s="67"/>
      <c r="J97" s="67"/>
      <c r="K97" s="43"/>
      <c r="L97" s="43"/>
      <c r="M97" s="43"/>
      <c r="N97" s="43"/>
      <c r="O97" s="67"/>
      <c r="P97" s="67"/>
      <c r="Q97" s="41" t="str">
        <f>IF(AND(O97=Datos!$B$156,P97=Datos!$B$162),Datos!$D$167,IF(AND(O97=Datos!$B$156,P97=Datos!$B$163),Datos!$E$167,IF(AND(O97=Datos!$B$156,P97=Datos!$B$164),Datos!$F$167,IF(AND(O97=Datos!$B$156,P97=Datos!$B$165),Datos!$G$167,IF(AND(O97=Datos!$B$157,P97=Datos!$B$162),Datos!$D$168,IF(AND(O97=Datos!$B$157,P97=Datos!$B$163),Datos!$E$168,IF(AND(O97=Datos!$B$157,P97=Datos!$B$164),Datos!$F$168,IF(AND(O97=Datos!$B$157,P97=Datos!$B$165),Datos!$G$168,IF(AND(O97=Datos!$B$158,P97=Datos!$B$162),Datos!$D$169,IF(AND(O97=Datos!$B$158,P97=Datos!$B$163),Datos!$E$169,IF(AND(O97=Datos!$B$158,P97=Datos!$B$164),Datos!$F$169,IF(AND(O97=Datos!$B$158,P97=Datos!$B$165),Datos!$G$169,IF(AND(O97=Datos!$B$159,P97=Datos!$B$162),"N/A",IF(AND(O97=Datos!$B$159,P97=Datos!$B$163),"N/A",IF(AND(O97=Datos!$B$159,P97=Datos!$B$164),"N/A",IF(AND(O97=Datos!$B$159,P97=Datos!$B$165),"N/A","-"))))))))))))))))</f>
        <v>-</v>
      </c>
      <c r="R97" s="67"/>
      <c r="S97" s="41" t="str">
        <f>(IF(AND(Q97=Datos!$D$167,R97=Datos!$B$171),Datos!$D$176,IF(AND(Q97=Datos!$D$168,R97=Datos!$B$171),Datos!$D$176,IF(AND(Q97=Datos!$D$169,R97=Datos!$B$171),Datos!$F$176,IF(AND(Q97=Datos!$E$167,R97=Datos!$B$171),Datos!$D$176,IF(AND(Q97=Datos!$E$168,R97=Datos!$B$171),Datos!$E$176,IF(AND(Q97=Datos!$E$169,R97=Datos!$B$171),Datos!$F$176,IF(AND(Q97=Datos!$F$167,R97=Datos!$B$171),Datos!$E$176,IF(AND(Q97=Datos!$F$168,R97=Datos!$B$171),Datos!$E$176,IF(AND(Q97=Datos!$F$169,R97=Datos!$B$171),Datos!$G$176,IF(AND(Q97=Datos!$G$167,R97=Datos!$B$171),Datos!$E$176,IF(AND(Q97=Datos!$G$168,R97=Datos!$B$171),Datos!$F$176,IF(AND(Q97=Datos!$G$169,R97=Datos!$B$171),Datos!$G$176,IF(AND(Q97=Datos!$D$167,R97=Datos!$B$172),Datos!$D$178,IF(AND(Q97=Datos!$D$168,R97=Datos!$B$172),Datos!$D$178,IF(AND(Q97=Datos!$D$169,R97=Datos!$B$172),Datos!$F$178,IF(AND(Q97=Datos!$E$167,R97=Datos!$B$172),Datos!$D$178,IF(AND(Q97=Datos!$E$168,R97=Datos!$B$172),Datos!$E$178,IF(AND(Q97=Datos!$E$169,R97=Datos!$B$172),Datos!$F$178,IF(AND(Q97=Datos!$F$167,R97=Datos!$B$172),Datos!$E$178,IF(AND(Q97=Datos!$F$168,R97=Datos!$B$172),Datos!$E$178,IF(AND(Q97=Datos!$F$169,R97=Datos!$B$172),Datos!$G$178,IF(AND(Q97=Datos!$G$167,R97=Datos!$B$172),Datos!$E$178,IF(AND(Q97=Datos!$G$168,R97=Datos!$B$172),Datos!$F$178,IF(AND(Q97=Datos!$G$169,R97=Datos!$B$172),Datos!$G$179,IF(AND(Q97=Datos!$D$167,R97=Datos!$B$173),Datos!$D$180,IF(AND(Q97=Datos!$D$168,R97=Datos!$B$173),Datos!$D$180,IF(AND(Q97=Datos!$D$169,R97=Datos!$B$173),Datos!$F$180,IF(AND(Q97=Datos!$E$167,R97=Datos!$B$173),Datos!$D$180,IF(AND(Q97=Datos!$E$168,R97=Datos!$B$173),Datos!$E$180,IF(AND(Q97=Datos!$E$169,R97=Datos!$B$173),Datos!$F$180,IF(AND(Q97=Datos!$F$167,R97=Datos!$B$173),Datos!$E$180,IF(AND(Q97=Datos!$F$168,R97=Datos!$B$173),Datos!$E$180,IF(AND(Q97=Datos!$F$169,R97=Datos!$B$173),Datos!$G$180,IF(AND(Q97=Datos!$G$167,R97=Datos!$B$173),Datos!$E$180,IF(AND(Q97=Datos!$G$168,R97=Datos!$B$173),Datos!$F$180,IF(AND(Q97=Datos!$G$169,R97=Datos!$B$173),Datos!$G$180,IF(AND(Q97=Datos!$D$167,R97=Datos!$B$174),Datos!$D$182,IF(AND(Q97=Datos!$D$168,R97=Datos!$B$174),Datos!$D$182,IF(AND(Q97=Datos!$D$169,R97=Datos!$B$174),Datos!$F$182,IF(AND(Q97=Datos!$E$167,R97=Datos!$B$174),Datos!$D$182,IF(AND(Q97=Datos!$E$168,R97=Datos!$B$174),Datos!$E$182,IF(AND(Q97=Datos!$E$169,R97=Datos!$B$174),Datos!$F$182,IF(AND(Q97=Datos!$F$167,R97=Datos!$B$174),Datos!$E$182,IF(AND(Q97=Datos!$F$168,R97=Datos!$B$174),Datos!$E$182,IF(AND(Q97=Datos!$F$169,R97=Datos!$B$174),Datos!$G$182,IF(AND(Q97=Datos!$G$167,R97=Datos!$B$174),Datos!$E$183,IF(AND(Q97=Datos!$G$168,R97=Datos!$B$174),Datos!$F$182,IF(AND(Q97=Datos!$G$169,R97=Datos!$B$174),Datos!$G$183,IF(O97=Datos!$B$159,Datos!$G$183,"-"))))))))))))))))))))))))))))))))))))))))))))))))))</f>
        <v>-</v>
      </c>
      <c r="T97" s="41" t="str">
        <f t="shared" si="1"/>
        <v>-</v>
      </c>
      <c r="U97" s="43"/>
      <c r="V97" s="43"/>
      <c r="W97" s="43"/>
      <c r="X97" s="43"/>
      <c r="Y97" s="43"/>
      <c r="Z97" s="43"/>
      <c r="AA97" s="43"/>
      <c r="AB97" s="44"/>
    </row>
    <row r="98" spans="1:28" s="45" customFormat="1" ht="134.25" customHeight="1" thickBot="1" x14ac:dyDescent="0.3">
      <c r="A98" s="149"/>
      <c r="B98" s="367"/>
      <c r="C98" s="368"/>
      <c r="D98" s="147" t="str">
        <f>IF(B98=0,"",VLOOKUP(B98,'Datos SGC'!$B$50:$C$71,2))</f>
        <v/>
      </c>
      <c r="E98" s="47"/>
      <c r="F98" s="42"/>
      <c r="G98" s="67"/>
      <c r="H98" s="67"/>
      <c r="I98" s="67"/>
      <c r="J98" s="67"/>
      <c r="K98" s="43"/>
      <c r="L98" s="43"/>
      <c r="M98" s="43"/>
      <c r="N98" s="43"/>
      <c r="O98" s="67"/>
      <c r="P98" s="67"/>
      <c r="Q98" s="41" t="str">
        <f>IF(AND(O98=Datos!$B$156,P98=Datos!$B$162),Datos!$D$167,IF(AND(O98=Datos!$B$156,P98=Datos!$B$163),Datos!$E$167,IF(AND(O98=Datos!$B$156,P98=Datos!$B$164),Datos!$F$167,IF(AND(O98=Datos!$B$156,P98=Datos!$B$165),Datos!$G$167,IF(AND(O98=Datos!$B$157,P98=Datos!$B$162),Datos!$D$168,IF(AND(O98=Datos!$B$157,P98=Datos!$B$163),Datos!$E$168,IF(AND(O98=Datos!$B$157,P98=Datos!$B$164),Datos!$F$168,IF(AND(O98=Datos!$B$157,P98=Datos!$B$165),Datos!$G$168,IF(AND(O98=Datos!$B$158,P98=Datos!$B$162),Datos!$D$169,IF(AND(O98=Datos!$B$158,P98=Datos!$B$163),Datos!$E$169,IF(AND(O98=Datos!$B$158,P98=Datos!$B$164),Datos!$F$169,IF(AND(O98=Datos!$B$158,P98=Datos!$B$165),Datos!$G$169,IF(AND(O98=Datos!$B$159,P98=Datos!$B$162),"N/A",IF(AND(O98=Datos!$B$159,P98=Datos!$B$163),"N/A",IF(AND(O98=Datos!$B$159,P98=Datos!$B$164),"N/A",IF(AND(O98=Datos!$B$159,P98=Datos!$B$165),"N/A","-"))))))))))))))))</f>
        <v>-</v>
      </c>
      <c r="R98" s="67"/>
      <c r="S98" s="41" t="str">
        <f>(IF(AND(Q98=Datos!$D$167,R98=Datos!$B$171),Datos!$D$176,IF(AND(Q98=Datos!$D$168,R98=Datos!$B$171),Datos!$D$176,IF(AND(Q98=Datos!$D$169,R98=Datos!$B$171),Datos!$F$176,IF(AND(Q98=Datos!$E$167,R98=Datos!$B$171),Datos!$D$176,IF(AND(Q98=Datos!$E$168,R98=Datos!$B$171),Datos!$E$176,IF(AND(Q98=Datos!$E$169,R98=Datos!$B$171),Datos!$F$176,IF(AND(Q98=Datos!$F$167,R98=Datos!$B$171),Datos!$E$176,IF(AND(Q98=Datos!$F$168,R98=Datos!$B$171),Datos!$E$176,IF(AND(Q98=Datos!$F$169,R98=Datos!$B$171),Datos!$G$176,IF(AND(Q98=Datos!$G$167,R98=Datos!$B$171),Datos!$E$176,IF(AND(Q98=Datos!$G$168,R98=Datos!$B$171),Datos!$F$176,IF(AND(Q98=Datos!$G$169,R98=Datos!$B$171),Datos!$G$176,IF(AND(Q98=Datos!$D$167,R98=Datos!$B$172),Datos!$D$178,IF(AND(Q98=Datos!$D$168,R98=Datos!$B$172),Datos!$D$178,IF(AND(Q98=Datos!$D$169,R98=Datos!$B$172),Datos!$F$178,IF(AND(Q98=Datos!$E$167,R98=Datos!$B$172),Datos!$D$178,IF(AND(Q98=Datos!$E$168,R98=Datos!$B$172),Datos!$E$178,IF(AND(Q98=Datos!$E$169,R98=Datos!$B$172),Datos!$F$178,IF(AND(Q98=Datos!$F$167,R98=Datos!$B$172),Datos!$E$178,IF(AND(Q98=Datos!$F$168,R98=Datos!$B$172),Datos!$E$178,IF(AND(Q98=Datos!$F$169,R98=Datos!$B$172),Datos!$G$178,IF(AND(Q98=Datos!$G$167,R98=Datos!$B$172),Datos!$E$178,IF(AND(Q98=Datos!$G$168,R98=Datos!$B$172),Datos!$F$178,IF(AND(Q98=Datos!$G$169,R98=Datos!$B$172),Datos!$G$179,IF(AND(Q98=Datos!$D$167,R98=Datos!$B$173),Datos!$D$180,IF(AND(Q98=Datos!$D$168,R98=Datos!$B$173),Datos!$D$180,IF(AND(Q98=Datos!$D$169,R98=Datos!$B$173),Datos!$F$180,IF(AND(Q98=Datos!$E$167,R98=Datos!$B$173),Datos!$D$180,IF(AND(Q98=Datos!$E$168,R98=Datos!$B$173),Datos!$E$180,IF(AND(Q98=Datos!$E$169,R98=Datos!$B$173),Datos!$F$180,IF(AND(Q98=Datos!$F$167,R98=Datos!$B$173),Datos!$E$180,IF(AND(Q98=Datos!$F$168,R98=Datos!$B$173),Datos!$E$180,IF(AND(Q98=Datos!$F$169,R98=Datos!$B$173),Datos!$G$180,IF(AND(Q98=Datos!$G$167,R98=Datos!$B$173),Datos!$E$180,IF(AND(Q98=Datos!$G$168,R98=Datos!$B$173),Datos!$F$180,IF(AND(Q98=Datos!$G$169,R98=Datos!$B$173),Datos!$G$180,IF(AND(Q98=Datos!$D$167,R98=Datos!$B$174),Datos!$D$182,IF(AND(Q98=Datos!$D$168,R98=Datos!$B$174),Datos!$D$182,IF(AND(Q98=Datos!$D$169,R98=Datos!$B$174),Datos!$F$182,IF(AND(Q98=Datos!$E$167,R98=Datos!$B$174),Datos!$D$182,IF(AND(Q98=Datos!$E$168,R98=Datos!$B$174),Datos!$E$182,IF(AND(Q98=Datos!$E$169,R98=Datos!$B$174),Datos!$F$182,IF(AND(Q98=Datos!$F$167,R98=Datos!$B$174),Datos!$E$182,IF(AND(Q98=Datos!$F$168,R98=Datos!$B$174),Datos!$E$182,IF(AND(Q98=Datos!$F$169,R98=Datos!$B$174),Datos!$G$182,IF(AND(Q98=Datos!$G$167,R98=Datos!$B$174),Datos!$E$183,IF(AND(Q98=Datos!$G$168,R98=Datos!$B$174),Datos!$F$182,IF(AND(Q98=Datos!$G$169,R98=Datos!$B$174),Datos!$G$183,IF(O98=Datos!$B$159,Datos!$G$183,"-"))))))))))))))))))))))))))))))))))))))))))))))))))</f>
        <v>-</v>
      </c>
      <c r="T98" s="41" t="str">
        <f t="shared" si="1"/>
        <v>-</v>
      </c>
      <c r="U98" s="43"/>
      <c r="V98" s="43"/>
      <c r="W98" s="43"/>
      <c r="X98" s="43"/>
      <c r="Y98" s="43"/>
      <c r="Z98" s="43"/>
      <c r="AA98" s="43"/>
      <c r="AB98" s="44"/>
    </row>
    <row r="99" spans="1:28" s="45" customFormat="1" ht="134.25" customHeight="1" thickBot="1" x14ac:dyDescent="0.3">
      <c r="A99" s="149"/>
      <c r="B99" s="367"/>
      <c r="C99" s="368"/>
      <c r="D99" s="147" t="str">
        <f>IF(B99=0,"",VLOOKUP(B99,'Datos SGC'!$B$50:$C$71,2))</f>
        <v/>
      </c>
      <c r="E99" s="47"/>
      <c r="F99" s="42"/>
      <c r="G99" s="67"/>
      <c r="H99" s="67"/>
      <c r="I99" s="67"/>
      <c r="J99" s="67"/>
      <c r="K99" s="43"/>
      <c r="L99" s="43"/>
      <c r="M99" s="43"/>
      <c r="N99" s="43"/>
      <c r="O99" s="67"/>
      <c r="P99" s="67"/>
      <c r="Q99" s="41" t="str">
        <f>IF(AND(O99=Datos!$B$156,P99=Datos!$B$162),Datos!$D$167,IF(AND(O99=Datos!$B$156,P99=Datos!$B$163),Datos!$E$167,IF(AND(O99=Datos!$B$156,P99=Datos!$B$164),Datos!$F$167,IF(AND(O99=Datos!$B$156,P99=Datos!$B$165),Datos!$G$167,IF(AND(O99=Datos!$B$157,P99=Datos!$B$162),Datos!$D$168,IF(AND(O99=Datos!$B$157,P99=Datos!$B$163),Datos!$E$168,IF(AND(O99=Datos!$B$157,P99=Datos!$B$164),Datos!$F$168,IF(AND(O99=Datos!$B$157,P99=Datos!$B$165),Datos!$G$168,IF(AND(O99=Datos!$B$158,P99=Datos!$B$162),Datos!$D$169,IF(AND(O99=Datos!$B$158,P99=Datos!$B$163),Datos!$E$169,IF(AND(O99=Datos!$B$158,P99=Datos!$B$164),Datos!$F$169,IF(AND(O99=Datos!$B$158,P99=Datos!$B$165),Datos!$G$169,IF(AND(O99=Datos!$B$159,P99=Datos!$B$162),"N/A",IF(AND(O99=Datos!$B$159,P99=Datos!$B$163),"N/A",IF(AND(O99=Datos!$B$159,P99=Datos!$B$164),"N/A",IF(AND(O99=Datos!$B$159,P99=Datos!$B$165),"N/A","-"))))))))))))))))</f>
        <v>-</v>
      </c>
      <c r="R99" s="67"/>
      <c r="S99" s="41" t="str">
        <f>(IF(AND(Q99=Datos!$D$167,R99=Datos!$B$171),Datos!$D$176,IF(AND(Q99=Datos!$D$168,R99=Datos!$B$171),Datos!$D$176,IF(AND(Q99=Datos!$D$169,R99=Datos!$B$171),Datos!$F$176,IF(AND(Q99=Datos!$E$167,R99=Datos!$B$171),Datos!$D$176,IF(AND(Q99=Datos!$E$168,R99=Datos!$B$171),Datos!$E$176,IF(AND(Q99=Datos!$E$169,R99=Datos!$B$171),Datos!$F$176,IF(AND(Q99=Datos!$F$167,R99=Datos!$B$171),Datos!$E$176,IF(AND(Q99=Datos!$F$168,R99=Datos!$B$171),Datos!$E$176,IF(AND(Q99=Datos!$F$169,R99=Datos!$B$171),Datos!$G$176,IF(AND(Q99=Datos!$G$167,R99=Datos!$B$171),Datos!$E$176,IF(AND(Q99=Datos!$G$168,R99=Datos!$B$171),Datos!$F$176,IF(AND(Q99=Datos!$G$169,R99=Datos!$B$171),Datos!$G$176,IF(AND(Q99=Datos!$D$167,R99=Datos!$B$172),Datos!$D$178,IF(AND(Q99=Datos!$D$168,R99=Datos!$B$172),Datos!$D$178,IF(AND(Q99=Datos!$D$169,R99=Datos!$B$172),Datos!$F$178,IF(AND(Q99=Datos!$E$167,R99=Datos!$B$172),Datos!$D$178,IF(AND(Q99=Datos!$E$168,R99=Datos!$B$172),Datos!$E$178,IF(AND(Q99=Datos!$E$169,R99=Datos!$B$172),Datos!$F$178,IF(AND(Q99=Datos!$F$167,R99=Datos!$B$172),Datos!$E$178,IF(AND(Q99=Datos!$F$168,R99=Datos!$B$172),Datos!$E$178,IF(AND(Q99=Datos!$F$169,R99=Datos!$B$172),Datos!$G$178,IF(AND(Q99=Datos!$G$167,R99=Datos!$B$172),Datos!$E$178,IF(AND(Q99=Datos!$G$168,R99=Datos!$B$172),Datos!$F$178,IF(AND(Q99=Datos!$G$169,R99=Datos!$B$172),Datos!$G$179,IF(AND(Q99=Datos!$D$167,R99=Datos!$B$173),Datos!$D$180,IF(AND(Q99=Datos!$D$168,R99=Datos!$B$173),Datos!$D$180,IF(AND(Q99=Datos!$D$169,R99=Datos!$B$173),Datos!$F$180,IF(AND(Q99=Datos!$E$167,R99=Datos!$B$173),Datos!$D$180,IF(AND(Q99=Datos!$E$168,R99=Datos!$B$173),Datos!$E$180,IF(AND(Q99=Datos!$E$169,R99=Datos!$B$173),Datos!$F$180,IF(AND(Q99=Datos!$F$167,R99=Datos!$B$173),Datos!$E$180,IF(AND(Q99=Datos!$F$168,R99=Datos!$B$173),Datos!$E$180,IF(AND(Q99=Datos!$F$169,R99=Datos!$B$173),Datos!$G$180,IF(AND(Q99=Datos!$G$167,R99=Datos!$B$173),Datos!$E$180,IF(AND(Q99=Datos!$G$168,R99=Datos!$B$173),Datos!$F$180,IF(AND(Q99=Datos!$G$169,R99=Datos!$B$173),Datos!$G$180,IF(AND(Q99=Datos!$D$167,R99=Datos!$B$174),Datos!$D$182,IF(AND(Q99=Datos!$D$168,R99=Datos!$B$174),Datos!$D$182,IF(AND(Q99=Datos!$D$169,R99=Datos!$B$174),Datos!$F$182,IF(AND(Q99=Datos!$E$167,R99=Datos!$B$174),Datos!$D$182,IF(AND(Q99=Datos!$E$168,R99=Datos!$B$174),Datos!$E$182,IF(AND(Q99=Datos!$E$169,R99=Datos!$B$174),Datos!$F$182,IF(AND(Q99=Datos!$F$167,R99=Datos!$B$174),Datos!$E$182,IF(AND(Q99=Datos!$F$168,R99=Datos!$B$174),Datos!$E$182,IF(AND(Q99=Datos!$F$169,R99=Datos!$B$174),Datos!$G$182,IF(AND(Q99=Datos!$G$167,R99=Datos!$B$174),Datos!$E$183,IF(AND(Q99=Datos!$G$168,R99=Datos!$B$174),Datos!$F$182,IF(AND(Q99=Datos!$G$169,R99=Datos!$B$174),Datos!$G$183,IF(O99=Datos!$B$159,Datos!$G$183,"-"))))))))))))))))))))))))))))))))))))))))))))))))))</f>
        <v>-</v>
      </c>
      <c r="T99" s="41" t="str">
        <f t="shared" si="1"/>
        <v>-</v>
      </c>
      <c r="U99" s="43"/>
      <c r="V99" s="43"/>
      <c r="W99" s="43"/>
      <c r="X99" s="43"/>
      <c r="Y99" s="43"/>
      <c r="Z99" s="43"/>
      <c r="AA99" s="43"/>
      <c r="AB99" s="44"/>
    </row>
    <row r="100" spans="1:28" s="45" customFormat="1" ht="134.25" customHeight="1" thickBot="1" x14ac:dyDescent="0.3">
      <c r="A100" s="149"/>
      <c r="B100" s="367"/>
      <c r="C100" s="368"/>
      <c r="D100" s="147" t="str">
        <f>IF(B100=0,"",VLOOKUP(B100,'Datos SGC'!$B$50:$C$71,2))</f>
        <v/>
      </c>
      <c r="E100" s="47"/>
      <c r="F100" s="42"/>
      <c r="G100" s="67"/>
      <c r="H100" s="67"/>
      <c r="I100" s="67"/>
      <c r="J100" s="67"/>
      <c r="K100" s="43"/>
      <c r="L100" s="43"/>
      <c r="M100" s="43"/>
      <c r="N100" s="43"/>
      <c r="O100" s="67"/>
      <c r="P100" s="67"/>
      <c r="Q100" s="41" t="str">
        <f>IF(AND(O100=Datos!$B$156,P100=Datos!$B$162),Datos!$D$167,IF(AND(O100=Datos!$B$156,P100=Datos!$B$163),Datos!$E$167,IF(AND(O100=Datos!$B$156,P100=Datos!$B$164),Datos!$F$167,IF(AND(O100=Datos!$B$156,P100=Datos!$B$165),Datos!$G$167,IF(AND(O100=Datos!$B$157,P100=Datos!$B$162),Datos!$D$168,IF(AND(O100=Datos!$B$157,P100=Datos!$B$163),Datos!$E$168,IF(AND(O100=Datos!$B$157,P100=Datos!$B$164),Datos!$F$168,IF(AND(O100=Datos!$B$157,P100=Datos!$B$165),Datos!$G$168,IF(AND(O100=Datos!$B$158,P100=Datos!$B$162),Datos!$D$169,IF(AND(O100=Datos!$B$158,P100=Datos!$B$163),Datos!$E$169,IF(AND(O100=Datos!$B$158,P100=Datos!$B$164),Datos!$F$169,IF(AND(O100=Datos!$B$158,P100=Datos!$B$165),Datos!$G$169,IF(AND(O100=Datos!$B$159,P100=Datos!$B$162),"N/A",IF(AND(O100=Datos!$B$159,P100=Datos!$B$163),"N/A",IF(AND(O100=Datos!$B$159,P100=Datos!$B$164),"N/A",IF(AND(O100=Datos!$B$159,P100=Datos!$B$165),"N/A","-"))))))))))))))))</f>
        <v>-</v>
      </c>
      <c r="R100" s="67"/>
      <c r="S100" s="41" t="str">
        <f>(IF(AND(Q100=Datos!$D$167,R100=Datos!$B$171),Datos!$D$176,IF(AND(Q100=Datos!$D$168,R100=Datos!$B$171),Datos!$D$176,IF(AND(Q100=Datos!$D$169,R100=Datos!$B$171),Datos!$F$176,IF(AND(Q100=Datos!$E$167,R100=Datos!$B$171),Datos!$D$176,IF(AND(Q100=Datos!$E$168,R100=Datos!$B$171),Datos!$E$176,IF(AND(Q100=Datos!$E$169,R100=Datos!$B$171),Datos!$F$176,IF(AND(Q100=Datos!$F$167,R100=Datos!$B$171),Datos!$E$176,IF(AND(Q100=Datos!$F$168,R100=Datos!$B$171),Datos!$E$176,IF(AND(Q100=Datos!$F$169,R100=Datos!$B$171),Datos!$G$176,IF(AND(Q100=Datos!$G$167,R100=Datos!$B$171),Datos!$E$176,IF(AND(Q100=Datos!$G$168,R100=Datos!$B$171),Datos!$F$176,IF(AND(Q100=Datos!$G$169,R100=Datos!$B$171),Datos!$G$176,IF(AND(Q100=Datos!$D$167,R100=Datos!$B$172),Datos!$D$178,IF(AND(Q100=Datos!$D$168,R100=Datos!$B$172),Datos!$D$178,IF(AND(Q100=Datos!$D$169,R100=Datos!$B$172),Datos!$F$178,IF(AND(Q100=Datos!$E$167,R100=Datos!$B$172),Datos!$D$178,IF(AND(Q100=Datos!$E$168,R100=Datos!$B$172),Datos!$E$178,IF(AND(Q100=Datos!$E$169,R100=Datos!$B$172),Datos!$F$178,IF(AND(Q100=Datos!$F$167,R100=Datos!$B$172),Datos!$E$178,IF(AND(Q100=Datos!$F$168,R100=Datos!$B$172),Datos!$E$178,IF(AND(Q100=Datos!$F$169,R100=Datos!$B$172),Datos!$G$178,IF(AND(Q100=Datos!$G$167,R100=Datos!$B$172),Datos!$E$178,IF(AND(Q100=Datos!$G$168,R100=Datos!$B$172),Datos!$F$178,IF(AND(Q100=Datos!$G$169,R100=Datos!$B$172),Datos!$G$179,IF(AND(Q100=Datos!$D$167,R100=Datos!$B$173),Datos!$D$180,IF(AND(Q100=Datos!$D$168,R100=Datos!$B$173),Datos!$D$180,IF(AND(Q100=Datos!$D$169,R100=Datos!$B$173),Datos!$F$180,IF(AND(Q100=Datos!$E$167,R100=Datos!$B$173),Datos!$D$180,IF(AND(Q100=Datos!$E$168,R100=Datos!$B$173),Datos!$E$180,IF(AND(Q100=Datos!$E$169,R100=Datos!$B$173),Datos!$F$180,IF(AND(Q100=Datos!$F$167,R100=Datos!$B$173),Datos!$E$180,IF(AND(Q100=Datos!$F$168,R100=Datos!$B$173),Datos!$E$180,IF(AND(Q100=Datos!$F$169,R100=Datos!$B$173),Datos!$G$180,IF(AND(Q100=Datos!$G$167,R100=Datos!$B$173),Datos!$E$180,IF(AND(Q100=Datos!$G$168,R100=Datos!$B$173),Datos!$F$180,IF(AND(Q100=Datos!$G$169,R100=Datos!$B$173),Datos!$G$180,IF(AND(Q100=Datos!$D$167,R100=Datos!$B$174),Datos!$D$182,IF(AND(Q100=Datos!$D$168,R100=Datos!$B$174),Datos!$D$182,IF(AND(Q100=Datos!$D$169,R100=Datos!$B$174),Datos!$F$182,IF(AND(Q100=Datos!$E$167,R100=Datos!$B$174),Datos!$D$182,IF(AND(Q100=Datos!$E$168,R100=Datos!$B$174),Datos!$E$182,IF(AND(Q100=Datos!$E$169,R100=Datos!$B$174),Datos!$F$182,IF(AND(Q100=Datos!$F$167,R100=Datos!$B$174),Datos!$E$182,IF(AND(Q100=Datos!$F$168,R100=Datos!$B$174),Datos!$E$182,IF(AND(Q100=Datos!$F$169,R100=Datos!$B$174),Datos!$G$182,IF(AND(Q100=Datos!$G$167,R100=Datos!$B$174),Datos!$E$183,IF(AND(Q100=Datos!$G$168,R100=Datos!$B$174),Datos!$F$182,IF(AND(Q100=Datos!$G$169,R100=Datos!$B$174),Datos!$G$183,IF(O100=Datos!$B$159,Datos!$G$183,"-"))))))))))))))))))))))))))))))))))))))))))))))))))</f>
        <v>-</v>
      </c>
      <c r="T100" s="41" t="str">
        <f t="shared" si="1"/>
        <v>-</v>
      </c>
      <c r="U100" s="43"/>
      <c r="V100" s="43"/>
      <c r="W100" s="43"/>
      <c r="X100" s="43"/>
      <c r="Y100" s="43"/>
      <c r="Z100" s="43"/>
      <c r="AA100" s="43"/>
      <c r="AB100" s="44"/>
    </row>
    <row r="101" spans="1:28" s="45" customFormat="1" ht="134.25" customHeight="1" thickBot="1" x14ac:dyDescent="0.3">
      <c r="A101" s="149"/>
      <c r="B101" s="367"/>
      <c r="C101" s="368"/>
      <c r="D101" s="147" t="str">
        <f>IF(B101=0,"",VLOOKUP(B101,'Datos SGC'!$B$50:$C$71,2))</f>
        <v/>
      </c>
      <c r="E101" s="47"/>
      <c r="F101" s="42"/>
      <c r="G101" s="67"/>
      <c r="H101" s="67"/>
      <c r="I101" s="67"/>
      <c r="J101" s="67"/>
      <c r="K101" s="43"/>
      <c r="L101" s="43"/>
      <c r="M101" s="43"/>
      <c r="N101" s="43"/>
      <c r="O101" s="67"/>
      <c r="P101" s="67"/>
      <c r="Q101" s="41" t="str">
        <f>IF(AND(O101=Datos!$B$156,P101=Datos!$B$162),Datos!$D$167,IF(AND(O101=Datos!$B$156,P101=Datos!$B$163),Datos!$E$167,IF(AND(O101=Datos!$B$156,P101=Datos!$B$164),Datos!$F$167,IF(AND(O101=Datos!$B$156,P101=Datos!$B$165),Datos!$G$167,IF(AND(O101=Datos!$B$157,P101=Datos!$B$162),Datos!$D$168,IF(AND(O101=Datos!$B$157,P101=Datos!$B$163),Datos!$E$168,IF(AND(O101=Datos!$B$157,P101=Datos!$B$164),Datos!$F$168,IF(AND(O101=Datos!$B$157,P101=Datos!$B$165),Datos!$G$168,IF(AND(O101=Datos!$B$158,P101=Datos!$B$162),Datos!$D$169,IF(AND(O101=Datos!$B$158,P101=Datos!$B$163),Datos!$E$169,IF(AND(O101=Datos!$B$158,P101=Datos!$B$164),Datos!$F$169,IF(AND(O101=Datos!$B$158,P101=Datos!$B$165),Datos!$G$169,IF(AND(O101=Datos!$B$159,P101=Datos!$B$162),"N/A",IF(AND(O101=Datos!$B$159,P101=Datos!$B$163),"N/A",IF(AND(O101=Datos!$B$159,P101=Datos!$B$164),"N/A",IF(AND(O101=Datos!$B$159,P101=Datos!$B$165),"N/A","-"))))))))))))))))</f>
        <v>-</v>
      </c>
      <c r="R101" s="67"/>
      <c r="S101" s="41" t="str">
        <f>(IF(AND(Q101=Datos!$D$167,R101=Datos!$B$171),Datos!$D$176,IF(AND(Q101=Datos!$D$168,R101=Datos!$B$171),Datos!$D$176,IF(AND(Q101=Datos!$D$169,R101=Datos!$B$171),Datos!$F$176,IF(AND(Q101=Datos!$E$167,R101=Datos!$B$171),Datos!$D$176,IF(AND(Q101=Datos!$E$168,R101=Datos!$B$171),Datos!$E$176,IF(AND(Q101=Datos!$E$169,R101=Datos!$B$171),Datos!$F$176,IF(AND(Q101=Datos!$F$167,R101=Datos!$B$171),Datos!$E$176,IF(AND(Q101=Datos!$F$168,R101=Datos!$B$171),Datos!$E$176,IF(AND(Q101=Datos!$F$169,R101=Datos!$B$171),Datos!$G$176,IF(AND(Q101=Datos!$G$167,R101=Datos!$B$171),Datos!$E$176,IF(AND(Q101=Datos!$G$168,R101=Datos!$B$171),Datos!$F$176,IF(AND(Q101=Datos!$G$169,R101=Datos!$B$171),Datos!$G$176,IF(AND(Q101=Datos!$D$167,R101=Datos!$B$172),Datos!$D$178,IF(AND(Q101=Datos!$D$168,R101=Datos!$B$172),Datos!$D$178,IF(AND(Q101=Datos!$D$169,R101=Datos!$B$172),Datos!$F$178,IF(AND(Q101=Datos!$E$167,R101=Datos!$B$172),Datos!$D$178,IF(AND(Q101=Datos!$E$168,R101=Datos!$B$172),Datos!$E$178,IF(AND(Q101=Datos!$E$169,R101=Datos!$B$172),Datos!$F$178,IF(AND(Q101=Datos!$F$167,R101=Datos!$B$172),Datos!$E$178,IF(AND(Q101=Datos!$F$168,R101=Datos!$B$172),Datos!$E$178,IF(AND(Q101=Datos!$F$169,R101=Datos!$B$172),Datos!$G$178,IF(AND(Q101=Datos!$G$167,R101=Datos!$B$172),Datos!$E$178,IF(AND(Q101=Datos!$G$168,R101=Datos!$B$172),Datos!$F$178,IF(AND(Q101=Datos!$G$169,R101=Datos!$B$172),Datos!$G$179,IF(AND(Q101=Datos!$D$167,R101=Datos!$B$173),Datos!$D$180,IF(AND(Q101=Datos!$D$168,R101=Datos!$B$173),Datos!$D$180,IF(AND(Q101=Datos!$D$169,R101=Datos!$B$173),Datos!$F$180,IF(AND(Q101=Datos!$E$167,R101=Datos!$B$173),Datos!$D$180,IF(AND(Q101=Datos!$E$168,R101=Datos!$B$173),Datos!$E$180,IF(AND(Q101=Datos!$E$169,R101=Datos!$B$173),Datos!$F$180,IF(AND(Q101=Datos!$F$167,R101=Datos!$B$173),Datos!$E$180,IF(AND(Q101=Datos!$F$168,R101=Datos!$B$173),Datos!$E$180,IF(AND(Q101=Datos!$F$169,R101=Datos!$B$173),Datos!$G$180,IF(AND(Q101=Datos!$G$167,R101=Datos!$B$173),Datos!$E$180,IF(AND(Q101=Datos!$G$168,R101=Datos!$B$173),Datos!$F$180,IF(AND(Q101=Datos!$G$169,R101=Datos!$B$173),Datos!$G$180,IF(AND(Q101=Datos!$D$167,R101=Datos!$B$174),Datos!$D$182,IF(AND(Q101=Datos!$D$168,R101=Datos!$B$174),Datos!$D$182,IF(AND(Q101=Datos!$D$169,R101=Datos!$B$174),Datos!$F$182,IF(AND(Q101=Datos!$E$167,R101=Datos!$B$174),Datos!$D$182,IF(AND(Q101=Datos!$E$168,R101=Datos!$B$174),Datos!$E$182,IF(AND(Q101=Datos!$E$169,R101=Datos!$B$174),Datos!$F$182,IF(AND(Q101=Datos!$F$167,R101=Datos!$B$174),Datos!$E$182,IF(AND(Q101=Datos!$F$168,R101=Datos!$B$174),Datos!$E$182,IF(AND(Q101=Datos!$F$169,R101=Datos!$B$174),Datos!$G$182,IF(AND(Q101=Datos!$G$167,R101=Datos!$B$174),Datos!$E$183,IF(AND(Q101=Datos!$G$168,R101=Datos!$B$174),Datos!$F$182,IF(AND(Q101=Datos!$G$169,R101=Datos!$B$174),Datos!$G$183,IF(O101=Datos!$B$159,Datos!$G$183,"-"))))))))))))))))))))))))))))))))))))))))))))))))))</f>
        <v>-</v>
      </c>
      <c r="T101" s="41" t="str">
        <f t="shared" si="1"/>
        <v>-</v>
      </c>
      <c r="U101" s="43"/>
      <c r="V101" s="43"/>
      <c r="W101" s="43"/>
      <c r="X101" s="43"/>
      <c r="Y101" s="43"/>
      <c r="Z101" s="43"/>
      <c r="AA101" s="43"/>
      <c r="AB101" s="44"/>
    </row>
    <row r="102" spans="1:28" s="45" customFormat="1" ht="134.25" customHeight="1" thickBot="1" x14ac:dyDescent="0.3">
      <c r="A102" s="149"/>
      <c r="B102" s="367"/>
      <c r="C102" s="368"/>
      <c r="D102" s="147" t="str">
        <f>IF(B102=0,"",VLOOKUP(B102,'Datos SGC'!$B$50:$C$71,2))</f>
        <v/>
      </c>
      <c r="E102" s="47"/>
      <c r="F102" s="42"/>
      <c r="G102" s="67"/>
      <c r="H102" s="67"/>
      <c r="I102" s="67"/>
      <c r="J102" s="67"/>
      <c r="K102" s="43"/>
      <c r="L102" s="43"/>
      <c r="M102" s="43"/>
      <c r="N102" s="43"/>
      <c r="O102" s="67"/>
      <c r="P102" s="67"/>
      <c r="Q102" s="41" t="str">
        <f>IF(AND(O102=Datos!$B$156,P102=Datos!$B$162),Datos!$D$167,IF(AND(O102=Datos!$B$156,P102=Datos!$B$163),Datos!$E$167,IF(AND(O102=Datos!$B$156,P102=Datos!$B$164),Datos!$F$167,IF(AND(O102=Datos!$B$156,P102=Datos!$B$165),Datos!$G$167,IF(AND(O102=Datos!$B$157,P102=Datos!$B$162),Datos!$D$168,IF(AND(O102=Datos!$B$157,P102=Datos!$B$163),Datos!$E$168,IF(AND(O102=Datos!$B$157,P102=Datos!$B$164),Datos!$F$168,IF(AND(O102=Datos!$B$157,P102=Datos!$B$165),Datos!$G$168,IF(AND(O102=Datos!$B$158,P102=Datos!$B$162),Datos!$D$169,IF(AND(O102=Datos!$B$158,P102=Datos!$B$163),Datos!$E$169,IF(AND(O102=Datos!$B$158,P102=Datos!$B$164),Datos!$F$169,IF(AND(O102=Datos!$B$158,P102=Datos!$B$165),Datos!$G$169,IF(AND(O102=Datos!$B$159,P102=Datos!$B$162),"N/A",IF(AND(O102=Datos!$B$159,P102=Datos!$B$163),"N/A",IF(AND(O102=Datos!$B$159,P102=Datos!$B$164),"N/A",IF(AND(O102=Datos!$B$159,P102=Datos!$B$165),"N/A","-"))))))))))))))))</f>
        <v>-</v>
      </c>
      <c r="R102" s="67"/>
      <c r="S102" s="41" t="str">
        <f>(IF(AND(Q102=Datos!$D$167,R102=Datos!$B$171),Datos!$D$176,IF(AND(Q102=Datos!$D$168,R102=Datos!$B$171),Datos!$D$176,IF(AND(Q102=Datos!$D$169,R102=Datos!$B$171),Datos!$F$176,IF(AND(Q102=Datos!$E$167,R102=Datos!$B$171),Datos!$D$176,IF(AND(Q102=Datos!$E$168,R102=Datos!$B$171),Datos!$E$176,IF(AND(Q102=Datos!$E$169,R102=Datos!$B$171),Datos!$F$176,IF(AND(Q102=Datos!$F$167,R102=Datos!$B$171),Datos!$E$176,IF(AND(Q102=Datos!$F$168,R102=Datos!$B$171),Datos!$E$176,IF(AND(Q102=Datos!$F$169,R102=Datos!$B$171),Datos!$G$176,IF(AND(Q102=Datos!$G$167,R102=Datos!$B$171),Datos!$E$176,IF(AND(Q102=Datos!$G$168,R102=Datos!$B$171),Datos!$F$176,IF(AND(Q102=Datos!$G$169,R102=Datos!$B$171),Datos!$G$176,IF(AND(Q102=Datos!$D$167,R102=Datos!$B$172),Datos!$D$178,IF(AND(Q102=Datos!$D$168,R102=Datos!$B$172),Datos!$D$178,IF(AND(Q102=Datos!$D$169,R102=Datos!$B$172),Datos!$F$178,IF(AND(Q102=Datos!$E$167,R102=Datos!$B$172),Datos!$D$178,IF(AND(Q102=Datos!$E$168,R102=Datos!$B$172),Datos!$E$178,IF(AND(Q102=Datos!$E$169,R102=Datos!$B$172),Datos!$F$178,IF(AND(Q102=Datos!$F$167,R102=Datos!$B$172),Datos!$E$178,IF(AND(Q102=Datos!$F$168,R102=Datos!$B$172),Datos!$E$178,IF(AND(Q102=Datos!$F$169,R102=Datos!$B$172),Datos!$G$178,IF(AND(Q102=Datos!$G$167,R102=Datos!$B$172),Datos!$E$178,IF(AND(Q102=Datos!$G$168,R102=Datos!$B$172),Datos!$F$178,IF(AND(Q102=Datos!$G$169,R102=Datos!$B$172),Datos!$G$179,IF(AND(Q102=Datos!$D$167,R102=Datos!$B$173),Datos!$D$180,IF(AND(Q102=Datos!$D$168,R102=Datos!$B$173),Datos!$D$180,IF(AND(Q102=Datos!$D$169,R102=Datos!$B$173),Datos!$F$180,IF(AND(Q102=Datos!$E$167,R102=Datos!$B$173),Datos!$D$180,IF(AND(Q102=Datos!$E$168,R102=Datos!$B$173),Datos!$E$180,IF(AND(Q102=Datos!$E$169,R102=Datos!$B$173),Datos!$F$180,IF(AND(Q102=Datos!$F$167,R102=Datos!$B$173),Datos!$E$180,IF(AND(Q102=Datos!$F$168,R102=Datos!$B$173),Datos!$E$180,IF(AND(Q102=Datos!$F$169,R102=Datos!$B$173),Datos!$G$180,IF(AND(Q102=Datos!$G$167,R102=Datos!$B$173),Datos!$E$180,IF(AND(Q102=Datos!$G$168,R102=Datos!$B$173),Datos!$F$180,IF(AND(Q102=Datos!$G$169,R102=Datos!$B$173),Datos!$G$180,IF(AND(Q102=Datos!$D$167,R102=Datos!$B$174),Datos!$D$182,IF(AND(Q102=Datos!$D$168,R102=Datos!$B$174),Datos!$D$182,IF(AND(Q102=Datos!$D$169,R102=Datos!$B$174),Datos!$F$182,IF(AND(Q102=Datos!$E$167,R102=Datos!$B$174),Datos!$D$182,IF(AND(Q102=Datos!$E$168,R102=Datos!$B$174),Datos!$E$182,IF(AND(Q102=Datos!$E$169,R102=Datos!$B$174),Datos!$F$182,IF(AND(Q102=Datos!$F$167,R102=Datos!$B$174),Datos!$E$182,IF(AND(Q102=Datos!$F$168,R102=Datos!$B$174),Datos!$E$182,IF(AND(Q102=Datos!$F$169,R102=Datos!$B$174),Datos!$G$182,IF(AND(Q102=Datos!$G$167,R102=Datos!$B$174),Datos!$E$183,IF(AND(Q102=Datos!$G$168,R102=Datos!$B$174),Datos!$F$182,IF(AND(Q102=Datos!$G$169,R102=Datos!$B$174),Datos!$G$183,IF(O102=Datos!$B$159,Datos!$G$183,"-"))))))))))))))))))))))))))))))))))))))))))))))))))</f>
        <v>-</v>
      </c>
      <c r="T102" s="41" t="str">
        <f t="shared" si="1"/>
        <v>-</v>
      </c>
      <c r="U102" s="43"/>
      <c r="V102" s="43"/>
      <c r="W102" s="43"/>
      <c r="X102" s="43"/>
      <c r="Y102" s="43"/>
      <c r="Z102" s="43"/>
      <c r="AA102" s="43"/>
      <c r="AB102" s="44"/>
    </row>
    <row r="103" spans="1:28" s="45" customFormat="1" ht="134.25" customHeight="1" thickBot="1" x14ac:dyDescent="0.3">
      <c r="A103" s="149"/>
      <c r="B103" s="367"/>
      <c r="C103" s="368"/>
      <c r="D103" s="147" t="str">
        <f>IF(B103=0,"",VLOOKUP(B103,'Datos SGC'!$B$50:$C$71,2))</f>
        <v/>
      </c>
      <c r="E103" s="47"/>
      <c r="F103" s="42"/>
      <c r="G103" s="67"/>
      <c r="H103" s="67"/>
      <c r="I103" s="67"/>
      <c r="J103" s="67"/>
      <c r="K103" s="43"/>
      <c r="L103" s="43"/>
      <c r="M103" s="43"/>
      <c r="N103" s="43"/>
      <c r="O103" s="67"/>
      <c r="P103" s="67"/>
      <c r="Q103" s="41" t="str">
        <f>IF(AND(O103=Datos!$B$156,P103=Datos!$B$162),Datos!$D$167,IF(AND(O103=Datos!$B$156,P103=Datos!$B$163),Datos!$E$167,IF(AND(O103=Datos!$B$156,P103=Datos!$B$164),Datos!$F$167,IF(AND(O103=Datos!$B$156,P103=Datos!$B$165),Datos!$G$167,IF(AND(O103=Datos!$B$157,P103=Datos!$B$162),Datos!$D$168,IF(AND(O103=Datos!$B$157,P103=Datos!$B$163),Datos!$E$168,IF(AND(O103=Datos!$B$157,P103=Datos!$B$164),Datos!$F$168,IF(AND(O103=Datos!$B$157,P103=Datos!$B$165),Datos!$G$168,IF(AND(O103=Datos!$B$158,P103=Datos!$B$162),Datos!$D$169,IF(AND(O103=Datos!$B$158,P103=Datos!$B$163),Datos!$E$169,IF(AND(O103=Datos!$B$158,P103=Datos!$B$164),Datos!$F$169,IF(AND(O103=Datos!$B$158,P103=Datos!$B$165),Datos!$G$169,IF(AND(O103=Datos!$B$159,P103=Datos!$B$162),"N/A",IF(AND(O103=Datos!$B$159,P103=Datos!$B$163),"N/A",IF(AND(O103=Datos!$B$159,P103=Datos!$B$164),"N/A",IF(AND(O103=Datos!$B$159,P103=Datos!$B$165),"N/A","-"))))))))))))))))</f>
        <v>-</v>
      </c>
      <c r="R103" s="67"/>
      <c r="S103" s="41" t="str">
        <f>(IF(AND(Q103=Datos!$D$167,R103=Datos!$B$171),Datos!$D$176,IF(AND(Q103=Datos!$D$168,R103=Datos!$B$171),Datos!$D$176,IF(AND(Q103=Datos!$D$169,R103=Datos!$B$171),Datos!$F$176,IF(AND(Q103=Datos!$E$167,R103=Datos!$B$171),Datos!$D$176,IF(AND(Q103=Datos!$E$168,R103=Datos!$B$171),Datos!$E$176,IF(AND(Q103=Datos!$E$169,R103=Datos!$B$171),Datos!$F$176,IF(AND(Q103=Datos!$F$167,R103=Datos!$B$171),Datos!$E$176,IF(AND(Q103=Datos!$F$168,R103=Datos!$B$171),Datos!$E$176,IF(AND(Q103=Datos!$F$169,R103=Datos!$B$171),Datos!$G$176,IF(AND(Q103=Datos!$G$167,R103=Datos!$B$171),Datos!$E$176,IF(AND(Q103=Datos!$G$168,R103=Datos!$B$171),Datos!$F$176,IF(AND(Q103=Datos!$G$169,R103=Datos!$B$171),Datos!$G$176,IF(AND(Q103=Datos!$D$167,R103=Datos!$B$172),Datos!$D$178,IF(AND(Q103=Datos!$D$168,R103=Datos!$B$172),Datos!$D$178,IF(AND(Q103=Datos!$D$169,R103=Datos!$B$172),Datos!$F$178,IF(AND(Q103=Datos!$E$167,R103=Datos!$B$172),Datos!$D$178,IF(AND(Q103=Datos!$E$168,R103=Datos!$B$172),Datos!$E$178,IF(AND(Q103=Datos!$E$169,R103=Datos!$B$172),Datos!$F$178,IF(AND(Q103=Datos!$F$167,R103=Datos!$B$172),Datos!$E$178,IF(AND(Q103=Datos!$F$168,R103=Datos!$B$172),Datos!$E$178,IF(AND(Q103=Datos!$F$169,R103=Datos!$B$172),Datos!$G$178,IF(AND(Q103=Datos!$G$167,R103=Datos!$B$172),Datos!$E$178,IF(AND(Q103=Datos!$G$168,R103=Datos!$B$172),Datos!$F$178,IF(AND(Q103=Datos!$G$169,R103=Datos!$B$172),Datos!$G$179,IF(AND(Q103=Datos!$D$167,R103=Datos!$B$173),Datos!$D$180,IF(AND(Q103=Datos!$D$168,R103=Datos!$B$173),Datos!$D$180,IF(AND(Q103=Datos!$D$169,R103=Datos!$B$173),Datos!$F$180,IF(AND(Q103=Datos!$E$167,R103=Datos!$B$173),Datos!$D$180,IF(AND(Q103=Datos!$E$168,R103=Datos!$B$173),Datos!$E$180,IF(AND(Q103=Datos!$E$169,R103=Datos!$B$173),Datos!$F$180,IF(AND(Q103=Datos!$F$167,R103=Datos!$B$173),Datos!$E$180,IF(AND(Q103=Datos!$F$168,R103=Datos!$B$173),Datos!$E$180,IF(AND(Q103=Datos!$F$169,R103=Datos!$B$173),Datos!$G$180,IF(AND(Q103=Datos!$G$167,R103=Datos!$B$173),Datos!$E$180,IF(AND(Q103=Datos!$G$168,R103=Datos!$B$173),Datos!$F$180,IF(AND(Q103=Datos!$G$169,R103=Datos!$B$173),Datos!$G$180,IF(AND(Q103=Datos!$D$167,R103=Datos!$B$174),Datos!$D$182,IF(AND(Q103=Datos!$D$168,R103=Datos!$B$174),Datos!$D$182,IF(AND(Q103=Datos!$D$169,R103=Datos!$B$174),Datos!$F$182,IF(AND(Q103=Datos!$E$167,R103=Datos!$B$174),Datos!$D$182,IF(AND(Q103=Datos!$E$168,R103=Datos!$B$174),Datos!$E$182,IF(AND(Q103=Datos!$E$169,R103=Datos!$B$174),Datos!$F$182,IF(AND(Q103=Datos!$F$167,R103=Datos!$B$174),Datos!$E$182,IF(AND(Q103=Datos!$F$168,R103=Datos!$B$174),Datos!$E$182,IF(AND(Q103=Datos!$F$169,R103=Datos!$B$174),Datos!$G$182,IF(AND(Q103=Datos!$G$167,R103=Datos!$B$174),Datos!$E$183,IF(AND(Q103=Datos!$G$168,R103=Datos!$B$174),Datos!$F$182,IF(AND(Q103=Datos!$G$169,R103=Datos!$B$174),Datos!$G$183,IF(O103=Datos!$B$159,Datos!$G$183,"-"))))))))))))))))))))))))))))))))))))))))))))))))))</f>
        <v>-</v>
      </c>
      <c r="T103" s="41" t="str">
        <f t="shared" si="1"/>
        <v>-</v>
      </c>
      <c r="U103" s="43"/>
      <c r="V103" s="43"/>
      <c r="W103" s="43"/>
      <c r="X103" s="43"/>
      <c r="Y103" s="43"/>
      <c r="Z103" s="43"/>
      <c r="AA103" s="43"/>
      <c r="AB103" s="44"/>
    </row>
    <row r="104" spans="1:28" s="45" customFormat="1" ht="134.25" customHeight="1" thickBot="1" x14ac:dyDescent="0.3">
      <c r="A104" s="149"/>
      <c r="B104" s="367"/>
      <c r="C104" s="368"/>
      <c r="D104" s="147" t="str">
        <f>IF(B104=0,"",VLOOKUP(B104,'Datos SGC'!$B$50:$C$71,2))</f>
        <v/>
      </c>
      <c r="E104" s="47"/>
      <c r="F104" s="42"/>
      <c r="G104" s="67"/>
      <c r="H104" s="67"/>
      <c r="I104" s="67"/>
      <c r="J104" s="67"/>
      <c r="K104" s="43"/>
      <c r="L104" s="43"/>
      <c r="M104" s="43"/>
      <c r="N104" s="43"/>
      <c r="O104" s="67"/>
      <c r="P104" s="67"/>
      <c r="Q104" s="41" t="str">
        <f>IF(AND(O104=Datos!$B$156,P104=Datos!$B$162),Datos!$D$167,IF(AND(O104=Datos!$B$156,P104=Datos!$B$163),Datos!$E$167,IF(AND(O104=Datos!$B$156,P104=Datos!$B$164),Datos!$F$167,IF(AND(O104=Datos!$B$156,P104=Datos!$B$165),Datos!$G$167,IF(AND(O104=Datos!$B$157,P104=Datos!$B$162),Datos!$D$168,IF(AND(O104=Datos!$B$157,P104=Datos!$B$163),Datos!$E$168,IF(AND(O104=Datos!$B$157,P104=Datos!$B$164),Datos!$F$168,IF(AND(O104=Datos!$B$157,P104=Datos!$B$165),Datos!$G$168,IF(AND(O104=Datos!$B$158,P104=Datos!$B$162),Datos!$D$169,IF(AND(O104=Datos!$B$158,P104=Datos!$B$163),Datos!$E$169,IF(AND(O104=Datos!$B$158,P104=Datos!$B$164),Datos!$F$169,IF(AND(O104=Datos!$B$158,P104=Datos!$B$165),Datos!$G$169,IF(AND(O104=Datos!$B$159,P104=Datos!$B$162),"N/A",IF(AND(O104=Datos!$B$159,P104=Datos!$B$163),"N/A",IF(AND(O104=Datos!$B$159,P104=Datos!$B$164),"N/A",IF(AND(O104=Datos!$B$159,P104=Datos!$B$165),"N/A","-"))))))))))))))))</f>
        <v>-</v>
      </c>
      <c r="R104" s="67"/>
      <c r="S104" s="41" t="str">
        <f>(IF(AND(Q104=Datos!$D$167,R104=Datos!$B$171),Datos!$D$176,IF(AND(Q104=Datos!$D$168,R104=Datos!$B$171),Datos!$D$176,IF(AND(Q104=Datos!$D$169,R104=Datos!$B$171),Datos!$F$176,IF(AND(Q104=Datos!$E$167,R104=Datos!$B$171),Datos!$D$176,IF(AND(Q104=Datos!$E$168,R104=Datos!$B$171),Datos!$E$176,IF(AND(Q104=Datos!$E$169,R104=Datos!$B$171),Datos!$F$176,IF(AND(Q104=Datos!$F$167,R104=Datos!$B$171),Datos!$E$176,IF(AND(Q104=Datos!$F$168,R104=Datos!$B$171),Datos!$E$176,IF(AND(Q104=Datos!$F$169,R104=Datos!$B$171),Datos!$G$176,IF(AND(Q104=Datos!$G$167,R104=Datos!$B$171),Datos!$E$176,IF(AND(Q104=Datos!$G$168,R104=Datos!$B$171),Datos!$F$176,IF(AND(Q104=Datos!$G$169,R104=Datos!$B$171),Datos!$G$176,IF(AND(Q104=Datos!$D$167,R104=Datos!$B$172),Datos!$D$178,IF(AND(Q104=Datos!$D$168,R104=Datos!$B$172),Datos!$D$178,IF(AND(Q104=Datos!$D$169,R104=Datos!$B$172),Datos!$F$178,IF(AND(Q104=Datos!$E$167,R104=Datos!$B$172),Datos!$D$178,IF(AND(Q104=Datos!$E$168,R104=Datos!$B$172),Datos!$E$178,IF(AND(Q104=Datos!$E$169,R104=Datos!$B$172),Datos!$F$178,IF(AND(Q104=Datos!$F$167,R104=Datos!$B$172),Datos!$E$178,IF(AND(Q104=Datos!$F$168,R104=Datos!$B$172),Datos!$E$178,IF(AND(Q104=Datos!$F$169,R104=Datos!$B$172),Datos!$G$178,IF(AND(Q104=Datos!$G$167,R104=Datos!$B$172),Datos!$E$178,IF(AND(Q104=Datos!$G$168,R104=Datos!$B$172),Datos!$F$178,IF(AND(Q104=Datos!$G$169,R104=Datos!$B$172),Datos!$G$179,IF(AND(Q104=Datos!$D$167,R104=Datos!$B$173),Datos!$D$180,IF(AND(Q104=Datos!$D$168,R104=Datos!$B$173),Datos!$D$180,IF(AND(Q104=Datos!$D$169,R104=Datos!$B$173),Datos!$F$180,IF(AND(Q104=Datos!$E$167,R104=Datos!$B$173),Datos!$D$180,IF(AND(Q104=Datos!$E$168,R104=Datos!$B$173),Datos!$E$180,IF(AND(Q104=Datos!$E$169,R104=Datos!$B$173),Datos!$F$180,IF(AND(Q104=Datos!$F$167,R104=Datos!$B$173),Datos!$E$180,IF(AND(Q104=Datos!$F$168,R104=Datos!$B$173),Datos!$E$180,IF(AND(Q104=Datos!$F$169,R104=Datos!$B$173),Datos!$G$180,IF(AND(Q104=Datos!$G$167,R104=Datos!$B$173),Datos!$E$180,IF(AND(Q104=Datos!$G$168,R104=Datos!$B$173),Datos!$F$180,IF(AND(Q104=Datos!$G$169,R104=Datos!$B$173),Datos!$G$180,IF(AND(Q104=Datos!$D$167,R104=Datos!$B$174),Datos!$D$182,IF(AND(Q104=Datos!$D$168,R104=Datos!$B$174),Datos!$D$182,IF(AND(Q104=Datos!$D$169,R104=Datos!$B$174),Datos!$F$182,IF(AND(Q104=Datos!$E$167,R104=Datos!$B$174),Datos!$D$182,IF(AND(Q104=Datos!$E$168,R104=Datos!$B$174),Datos!$E$182,IF(AND(Q104=Datos!$E$169,R104=Datos!$B$174),Datos!$F$182,IF(AND(Q104=Datos!$F$167,R104=Datos!$B$174),Datos!$E$182,IF(AND(Q104=Datos!$F$168,R104=Datos!$B$174),Datos!$E$182,IF(AND(Q104=Datos!$F$169,R104=Datos!$B$174),Datos!$G$182,IF(AND(Q104=Datos!$G$167,R104=Datos!$B$174),Datos!$E$183,IF(AND(Q104=Datos!$G$168,R104=Datos!$B$174),Datos!$F$182,IF(AND(Q104=Datos!$G$169,R104=Datos!$B$174),Datos!$G$183,IF(O104=Datos!$B$159,Datos!$G$183,"-"))))))))))))))))))))))))))))))))))))))))))))))))))</f>
        <v>-</v>
      </c>
      <c r="T104" s="41" t="str">
        <f t="shared" si="1"/>
        <v>-</v>
      </c>
      <c r="U104" s="43"/>
      <c r="V104" s="43"/>
      <c r="W104" s="43"/>
      <c r="X104" s="43"/>
      <c r="Y104" s="43"/>
      <c r="Z104" s="43"/>
      <c r="AA104" s="43"/>
      <c r="AB104" s="44"/>
    </row>
    <row r="105" spans="1:28" s="45" customFormat="1" ht="134.25" customHeight="1" thickBot="1" x14ac:dyDescent="0.3">
      <c r="A105" s="149"/>
      <c r="B105" s="367"/>
      <c r="C105" s="368"/>
      <c r="D105" s="147" t="str">
        <f>IF(B105=0,"",VLOOKUP(B105,'Datos SGC'!$B$50:$C$71,2))</f>
        <v/>
      </c>
      <c r="E105" s="47"/>
      <c r="F105" s="42"/>
      <c r="G105" s="67"/>
      <c r="H105" s="67"/>
      <c r="I105" s="67"/>
      <c r="J105" s="67"/>
      <c r="K105" s="43"/>
      <c r="L105" s="43"/>
      <c r="M105" s="43"/>
      <c r="N105" s="43"/>
      <c r="O105" s="67"/>
      <c r="P105" s="67"/>
      <c r="Q105" s="41" t="str">
        <f>IF(AND(O105=Datos!$B$156,P105=Datos!$B$162),Datos!$D$167,IF(AND(O105=Datos!$B$156,P105=Datos!$B$163),Datos!$E$167,IF(AND(O105=Datos!$B$156,P105=Datos!$B$164),Datos!$F$167,IF(AND(O105=Datos!$B$156,P105=Datos!$B$165),Datos!$G$167,IF(AND(O105=Datos!$B$157,P105=Datos!$B$162),Datos!$D$168,IF(AND(O105=Datos!$B$157,P105=Datos!$B$163),Datos!$E$168,IF(AND(O105=Datos!$B$157,P105=Datos!$B$164),Datos!$F$168,IF(AND(O105=Datos!$B$157,P105=Datos!$B$165),Datos!$G$168,IF(AND(O105=Datos!$B$158,P105=Datos!$B$162),Datos!$D$169,IF(AND(O105=Datos!$B$158,P105=Datos!$B$163),Datos!$E$169,IF(AND(O105=Datos!$B$158,P105=Datos!$B$164),Datos!$F$169,IF(AND(O105=Datos!$B$158,P105=Datos!$B$165),Datos!$G$169,IF(AND(O105=Datos!$B$159,P105=Datos!$B$162),"N/A",IF(AND(O105=Datos!$B$159,P105=Datos!$B$163),"N/A",IF(AND(O105=Datos!$B$159,P105=Datos!$B$164),"N/A",IF(AND(O105=Datos!$B$159,P105=Datos!$B$165),"N/A","-"))))))))))))))))</f>
        <v>-</v>
      </c>
      <c r="R105" s="67"/>
      <c r="S105" s="41" t="str">
        <f>(IF(AND(Q105=Datos!$D$167,R105=Datos!$B$171),Datos!$D$176,IF(AND(Q105=Datos!$D$168,R105=Datos!$B$171),Datos!$D$176,IF(AND(Q105=Datos!$D$169,R105=Datos!$B$171),Datos!$F$176,IF(AND(Q105=Datos!$E$167,R105=Datos!$B$171),Datos!$D$176,IF(AND(Q105=Datos!$E$168,R105=Datos!$B$171),Datos!$E$176,IF(AND(Q105=Datos!$E$169,R105=Datos!$B$171),Datos!$F$176,IF(AND(Q105=Datos!$F$167,R105=Datos!$B$171),Datos!$E$176,IF(AND(Q105=Datos!$F$168,R105=Datos!$B$171),Datos!$E$176,IF(AND(Q105=Datos!$F$169,R105=Datos!$B$171),Datos!$G$176,IF(AND(Q105=Datos!$G$167,R105=Datos!$B$171),Datos!$E$176,IF(AND(Q105=Datos!$G$168,R105=Datos!$B$171),Datos!$F$176,IF(AND(Q105=Datos!$G$169,R105=Datos!$B$171),Datos!$G$176,IF(AND(Q105=Datos!$D$167,R105=Datos!$B$172),Datos!$D$178,IF(AND(Q105=Datos!$D$168,R105=Datos!$B$172),Datos!$D$178,IF(AND(Q105=Datos!$D$169,R105=Datos!$B$172),Datos!$F$178,IF(AND(Q105=Datos!$E$167,R105=Datos!$B$172),Datos!$D$178,IF(AND(Q105=Datos!$E$168,R105=Datos!$B$172),Datos!$E$178,IF(AND(Q105=Datos!$E$169,R105=Datos!$B$172),Datos!$F$178,IF(AND(Q105=Datos!$F$167,R105=Datos!$B$172),Datos!$E$178,IF(AND(Q105=Datos!$F$168,R105=Datos!$B$172),Datos!$E$178,IF(AND(Q105=Datos!$F$169,R105=Datos!$B$172),Datos!$G$178,IF(AND(Q105=Datos!$G$167,R105=Datos!$B$172),Datos!$E$178,IF(AND(Q105=Datos!$G$168,R105=Datos!$B$172),Datos!$F$178,IF(AND(Q105=Datos!$G$169,R105=Datos!$B$172),Datos!$G$179,IF(AND(Q105=Datos!$D$167,R105=Datos!$B$173),Datos!$D$180,IF(AND(Q105=Datos!$D$168,R105=Datos!$B$173),Datos!$D$180,IF(AND(Q105=Datos!$D$169,R105=Datos!$B$173),Datos!$F$180,IF(AND(Q105=Datos!$E$167,R105=Datos!$B$173),Datos!$D$180,IF(AND(Q105=Datos!$E$168,R105=Datos!$B$173),Datos!$E$180,IF(AND(Q105=Datos!$E$169,R105=Datos!$B$173),Datos!$F$180,IF(AND(Q105=Datos!$F$167,R105=Datos!$B$173),Datos!$E$180,IF(AND(Q105=Datos!$F$168,R105=Datos!$B$173),Datos!$E$180,IF(AND(Q105=Datos!$F$169,R105=Datos!$B$173),Datos!$G$180,IF(AND(Q105=Datos!$G$167,R105=Datos!$B$173),Datos!$E$180,IF(AND(Q105=Datos!$G$168,R105=Datos!$B$173),Datos!$F$180,IF(AND(Q105=Datos!$G$169,R105=Datos!$B$173),Datos!$G$180,IF(AND(Q105=Datos!$D$167,R105=Datos!$B$174),Datos!$D$182,IF(AND(Q105=Datos!$D$168,R105=Datos!$B$174),Datos!$D$182,IF(AND(Q105=Datos!$D$169,R105=Datos!$B$174),Datos!$F$182,IF(AND(Q105=Datos!$E$167,R105=Datos!$B$174),Datos!$D$182,IF(AND(Q105=Datos!$E$168,R105=Datos!$B$174),Datos!$E$182,IF(AND(Q105=Datos!$E$169,R105=Datos!$B$174),Datos!$F$182,IF(AND(Q105=Datos!$F$167,R105=Datos!$B$174),Datos!$E$182,IF(AND(Q105=Datos!$F$168,R105=Datos!$B$174),Datos!$E$182,IF(AND(Q105=Datos!$F$169,R105=Datos!$B$174),Datos!$G$182,IF(AND(Q105=Datos!$G$167,R105=Datos!$B$174),Datos!$E$183,IF(AND(Q105=Datos!$G$168,R105=Datos!$B$174),Datos!$F$182,IF(AND(Q105=Datos!$G$169,R105=Datos!$B$174),Datos!$G$183,IF(O105=Datos!$B$159,Datos!$G$183,"-"))))))))))))))))))))))))))))))))))))))))))))))))))</f>
        <v>-</v>
      </c>
      <c r="T105" s="41" t="str">
        <f t="shared" si="1"/>
        <v>-</v>
      </c>
      <c r="U105" s="43"/>
      <c r="V105" s="43"/>
      <c r="W105" s="43"/>
      <c r="X105" s="43"/>
      <c r="Y105" s="43"/>
      <c r="Z105" s="43"/>
      <c r="AA105" s="43"/>
      <c r="AB105" s="44"/>
    </row>
    <row r="106" spans="1:28" s="45" customFormat="1" ht="134.25" customHeight="1" thickBot="1" x14ac:dyDescent="0.3">
      <c r="A106" s="149"/>
      <c r="B106" s="367"/>
      <c r="C106" s="368"/>
      <c r="D106" s="147" t="str">
        <f>IF(B106=0,"",VLOOKUP(B106,'Datos SGC'!$B$50:$C$71,2))</f>
        <v/>
      </c>
      <c r="E106" s="47"/>
      <c r="F106" s="42"/>
      <c r="G106" s="67"/>
      <c r="H106" s="67"/>
      <c r="I106" s="67"/>
      <c r="J106" s="67"/>
      <c r="K106" s="43"/>
      <c r="L106" s="43"/>
      <c r="M106" s="43"/>
      <c r="N106" s="43"/>
      <c r="O106" s="67"/>
      <c r="P106" s="67"/>
      <c r="Q106" s="41" t="str">
        <f>IF(AND(O106=Datos!$B$156,P106=Datos!$B$162),Datos!$D$167,IF(AND(O106=Datos!$B$156,P106=Datos!$B$163),Datos!$E$167,IF(AND(O106=Datos!$B$156,P106=Datos!$B$164),Datos!$F$167,IF(AND(O106=Datos!$B$156,P106=Datos!$B$165),Datos!$G$167,IF(AND(O106=Datos!$B$157,P106=Datos!$B$162),Datos!$D$168,IF(AND(O106=Datos!$B$157,P106=Datos!$B$163),Datos!$E$168,IF(AND(O106=Datos!$B$157,P106=Datos!$B$164),Datos!$F$168,IF(AND(O106=Datos!$B$157,P106=Datos!$B$165),Datos!$G$168,IF(AND(O106=Datos!$B$158,P106=Datos!$B$162),Datos!$D$169,IF(AND(O106=Datos!$B$158,P106=Datos!$B$163),Datos!$E$169,IF(AND(O106=Datos!$B$158,P106=Datos!$B$164),Datos!$F$169,IF(AND(O106=Datos!$B$158,P106=Datos!$B$165),Datos!$G$169,IF(AND(O106=Datos!$B$159,P106=Datos!$B$162),"N/A",IF(AND(O106=Datos!$B$159,P106=Datos!$B$163),"N/A",IF(AND(O106=Datos!$B$159,P106=Datos!$B$164),"N/A",IF(AND(O106=Datos!$B$159,P106=Datos!$B$165),"N/A","-"))))))))))))))))</f>
        <v>-</v>
      </c>
      <c r="R106" s="67"/>
      <c r="S106" s="41" t="str">
        <f>(IF(AND(Q106=Datos!$D$167,R106=Datos!$B$171),Datos!$D$176,IF(AND(Q106=Datos!$D$168,R106=Datos!$B$171),Datos!$D$176,IF(AND(Q106=Datos!$D$169,R106=Datos!$B$171),Datos!$F$176,IF(AND(Q106=Datos!$E$167,R106=Datos!$B$171),Datos!$D$176,IF(AND(Q106=Datos!$E$168,R106=Datos!$B$171),Datos!$E$176,IF(AND(Q106=Datos!$E$169,R106=Datos!$B$171),Datos!$F$176,IF(AND(Q106=Datos!$F$167,R106=Datos!$B$171),Datos!$E$176,IF(AND(Q106=Datos!$F$168,R106=Datos!$B$171),Datos!$E$176,IF(AND(Q106=Datos!$F$169,R106=Datos!$B$171),Datos!$G$176,IF(AND(Q106=Datos!$G$167,R106=Datos!$B$171),Datos!$E$176,IF(AND(Q106=Datos!$G$168,R106=Datos!$B$171),Datos!$F$176,IF(AND(Q106=Datos!$G$169,R106=Datos!$B$171),Datos!$G$176,IF(AND(Q106=Datos!$D$167,R106=Datos!$B$172),Datos!$D$178,IF(AND(Q106=Datos!$D$168,R106=Datos!$B$172),Datos!$D$178,IF(AND(Q106=Datos!$D$169,R106=Datos!$B$172),Datos!$F$178,IF(AND(Q106=Datos!$E$167,R106=Datos!$B$172),Datos!$D$178,IF(AND(Q106=Datos!$E$168,R106=Datos!$B$172),Datos!$E$178,IF(AND(Q106=Datos!$E$169,R106=Datos!$B$172),Datos!$F$178,IF(AND(Q106=Datos!$F$167,R106=Datos!$B$172),Datos!$E$178,IF(AND(Q106=Datos!$F$168,R106=Datos!$B$172),Datos!$E$178,IF(AND(Q106=Datos!$F$169,R106=Datos!$B$172),Datos!$G$178,IF(AND(Q106=Datos!$G$167,R106=Datos!$B$172),Datos!$E$178,IF(AND(Q106=Datos!$G$168,R106=Datos!$B$172),Datos!$F$178,IF(AND(Q106=Datos!$G$169,R106=Datos!$B$172),Datos!$G$179,IF(AND(Q106=Datos!$D$167,R106=Datos!$B$173),Datos!$D$180,IF(AND(Q106=Datos!$D$168,R106=Datos!$B$173),Datos!$D$180,IF(AND(Q106=Datos!$D$169,R106=Datos!$B$173),Datos!$F$180,IF(AND(Q106=Datos!$E$167,R106=Datos!$B$173),Datos!$D$180,IF(AND(Q106=Datos!$E$168,R106=Datos!$B$173),Datos!$E$180,IF(AND(Q106=Datos!$E$169,R106=Datos!$B$173),Datos!$F$180,IF(AND(Q106=Datos!$F$167,R106=Datos!$B$173),Datos!$E$180,IF(AND(Q106=Datos!$F$168,R106=Datos!$B$173),Datos!$E$180,IF(AND(Q106=Datos!$F$169,R106=Datos!$B$173),Datos!$G$180,IF(AND(Q106=Datos!$G$167,R106=Datos!$B$173),Datos!$E$180,IF(AND(Q106=Datos!$G$168,R106=Datos!$B$173),Datos!$F$180,IF(AND(Q106=Datos!$G$169,R106=Datos!$B$173),Datos!$G$180,IF(AND(Q106=Datos!$D$167,R106=Datos!$B$174),Datos!$D$182,IF(AND(Q106=Datos!$D$168,R106=Datos!$B$174),Datos!$D$182,IF(AND(Q106=Datos!$D$169,R106=Datos!$B$174),Datos!$F$182,IF(AND(Q106=Datos!$E$167,R106=Datos!$B$174),Datos!$D$182,IF(AND(Q106=Datos!$E$168,R106=Datos!$B$174),Datos!$E$182,IF(AND(Q106=Datos!$E$169,R106=Datos!$B$174),Datos!$F$182,IF(AND(Q106=Datos!$F$167,R106=Datos!$B$174),Datos!$E$182,IF(AND(Q106=Datos!$F$168,R106=Datos!$B$174),Datos!$E$182,IF(AND(Q106=Datos!$F$169,R106=Datos!$B$174),Datos!$G$182,IF(AND(Q106=Datos!$G$167,R106=Datos!$B$174),Datos!$E$183,IF(AND(Q106=Datos!$G$168,R106=Datos!$B$174),Datos!$F$182,IF(AND(Q106=Datos!$G$169,R106=Datos!$B$174),Datos!$G$183,IF(O106=Datos!$B$159,Datos!$G$183,"-"))))))))))))))))))))))))))))))))))))))))))))))))))</f>
        <v>-</v>
      </c>
      <c r="T106" s="41" t="str">
        <f t="shared" si="1"/>
        <v>-</v>
      </c>
      <c r="U106" s="43"/>
      <c r="V106" s="43"/>
      <c r="W106" s="43"/>
      <c r="X106" s="43"/>
      <c r="Y106" s="43"/>
      <c r="Z106" s="43"/>
      <c r="AA106" s="43"/>
      <c r="AB106" s="44"/>
    </row>
    <row r="107" spans="1:28" s="45" customFormat="1" ht="134.25" customHeight="1" thickBot="1" x14ac:dyDescent="0.3">
      <c r="A107" s="149"/>
      <c r="B107" s="367"/>
      <c r="C107" s="368"/>
      <c r="D107" s="147" t="str">
        <f>IF(B107=0,"",VLOOKUP(B107,'Datos SGC'!$B$50:$C$71,2))</f>
        <v/>
      </c>
      <c r="E107" s="47"/>
      <c r="F107" s="42"/>
      <c r="G107" s="67"/>
      <c r="H107" s="67"/>
      <c r="I107" s="67"/>
      <c r="J107" s="67"/>
      <c r="K107" s="43"/>
      <c r="L107" s="43"/>
      <c r="M107" s="43"/>
      <c r="N107" s="43"/>
      <c r="O107" s="67"/>
      <c r="P107" s="67"/>
      <c r="Q107" s="41" t="str">
        <f>IF(AND(O107=Datos!$B$156,P107=Datos!$B$162),Datos!$D$167,IF(AND(O107=Datos!$B$156,P107=Datos!$B$163),Datos!$E$167,IF(AND(O107=Datos!$B$156,P107=Datos!$B$164),Datos!$F$167,IF(AND(O107=Datos!$B$156,P107=Datos!$B$165),Datos!$G$167,IF(AND(O107=Datos!$B$157,P107=Datos!$B$162),Datos!$D$168,IF(AND(O107=Datos!$B$157,P107=Datos!$B$163),Datos!$E$168,IF(AND(O107=Datos!$B$157,P107=Datos!$B$164),Datos!$F$168,IF(AND(O107=Datos!$B$157,P107=Datos!$B$165),Datos!$G$168,IF(AND(O107=Datos!$B$158,P107=Datos!$B$162),Datos!$D$169,IF(AND(O107=Datos!$B$158,P107=Datos!$B$163),Datos!$E$169,IF(AND(O107=Datos!$B$158,P107=Datos!$B$164),Datos!$F$169,IF(AND(O107=Datos!$B$158,P107=Datos!$B$165),Datos!$G$169,IF(AND(O107=Datos!$B$159,P107=Datos!$B$162),"N/A",IF(AND(O107=Datos!$B$159,P107=Datos!$B$163),"N/A",IF(AND(O107=Datos!$B$159,P107=Datos!$B$164),"N/A",IF(AND(O107=Datos!$B$159,P107=Datos!$B$165),"N/A","-"))))))))))))))))</f>
        <v>-</v>
      </c>
      <c r="R107" s="67"/>
      <c r="S107" s="41" t="str">
        <f>(IF(AND(Q107=Datos!$D$167,R107=Datos!$B$171),Datos!$D$176,IF(AND(Q107=Datos!$D$168,R107=Datos!$B$171),Datos!$D$176,IF(AND(Q107=Datos!$D$169,R107=Datos!$B$171),Datos!$F$176,IF(AND(Q107=Datos!$E$167,R107=Datos!$B$171),Datos!$D$176,IF(AND(Q107=Datos!$E$168,R107=Datos!$B$171),Datos!$E$176,IF(AND(Q107=Datos!$E$169,R107=Datos!$B$171),Datos!$F$176,IF(AND(Q107=Datos!$F$167,R107=Datos!$B$171),Datos!$E$176,IF(AND(Q107=Datos!$F$168,R107=Datos!$B$171),Datos!$E$176,IF(AND(Q107=Datos!$F$169,R107=Datos!$B$171),Datos!$G$176,IF(AND(Q107=Datos!$G$167,R107=Datos!$B$171),Datos!$E$176,IF(AND(Q107=Datos!$G$168,R107=Datos!$B$171),Datos!$F$176,IF(AND(Q107=Datos!$G$169,R107=Datos!$B$171),Datos!$G$176,IF(AND(Q107=Datos!$D$167,R107=Datos!$B$172),Datos!$D$178,IF(AND(Q107=Datos!$D$168,R107=Datos!$B$172),Datos!$D$178,IF(AND(Q107=Datos!$D$169,R107=Datos!$B$172),Datos!$F$178,IF(AND(Q107=Datos!$E$167,R107=Datos!$B$172),Datos!$D$178,IF(AND(Q107=Datos!$E$168,R107=Datos!$B$172),Datos!$E$178,IF(AND(Q107=Datos!$E$169,R107=Datos!$B$172),Datos!$F$178,IF(AND(Q107=Datos!$F$167,R107=Datos!$B$172),Datos!$E$178,IF(AND(Q107=Datos!$F$168,R107=Datos!$B$172),Datos!$E$178,IF(AND(Q107=Datos!$F$169,R107=Datos!$B$172),Datos!$G$178,IF(AND(Q107=Datos!$G$167,R107=Datos!$B$172),Datos!$E$178,IF(AND(Q107=Datos!$G$168,R107=Datos!$B$172),Datos!$F$178,IF(AND(Q107=Datos!$G$169,R107=Datos!$B$172),Datos!$G$179,IF(AND(Q107=Datos!$D$167,R107=Datos!$B$173),Datos!$D$180,IF(AND(Q107=Datos!$D$168,R107=Datos!$B$173),Datos!$D$180,IF(AND(Q107=Datos!$D$169,R107=Datos!$B$173),Datos!$F$180,IF(AND(Q107=Datos!$E$167,R107=Datos!$B$173),Datos!$D$180,IF(AND(Q107=Datos!$E$168,R107=Datos!$B$173),Datos!$E$180,IF(AND(Q107=Datos!$E$169,R107=Datos!$B$173),Datos!$F$180,IF(AND(Q107=Datos!$F$167,R107=Datos!$B$173),Datos!$E$180,IF(AND(Q107=Datos!$F$168,R107=Datos!$B$173),Datos!$E$180,IF(AND(Q107=Datos!$F$169,R107=Datos!$B$173),Datos!$G$180,IF(AND(Q107=Datos!$G$167,R107=Datos!$B$173),Datos!$E$180,IF(AND(Q107=Datos!$G$168,R107=Datos!$B$173),Datos!$F$180,IF(AND(Q107=Datos!$G$169,R107=Datos!$B$173),Datos!$G$180,IF(AND(Q107=Datos!$D$167,R107=Datos!$B$174),Datos!$D$182,IF(AND(Q107=Datos!$D$168,R107=Datos!$B$174),Datos!$D$182,IF(AND(Q107=Datos!$D$169,R107=Datos!$B$174),Datos!$F$182,IF(AND(Q107=Datos!$E$167,R107=Datos!$B$174),Datos!$D$182,IF(AND(Q107=Datos!$E$168,R107=Datos!$B$174),Datos!$E$182,IF(AND(Q107=Datos!$E$169,R107=Datos!$B$174),Datos!$F$182,IF(AND(Q107=Datos!$F$167,R107=Datos!$B$174),Datos!$E$182,IF(AND(Q107=Datos!$F$168,R107=Datos!$B$174),Datos!$E$182,IF(AND(Q107=Datos!$F$169,R107=Datos!$B$174),Datos!$G$182,IF(AND(Q107=Datos!$G$167,R107=Datos!$B$174),Datos!$E$183,IF(AND(Q107=Datos!$G$168,R107=Datos!$B$174),Datos!$F$182,IF(AND(Q107=Datos!$G$169,R107=Datos!$B$174),Datos!$G$183,IF(O107=Datos!$B$159,Datos!$G$183,"-"))))))))))))))))))))))))))))))))))))))))))))))))))</f>
        <v>-</v>
      </c>
      <c r="T107" s="41" t="str">
        <f t="shared" si="1"/>
        <v>-</v>
      </c>
      <c r="U107" s="43"/>
      <c r="V107" s="43"/>
      <c r="W107" s="43"/>
      <c r="X107" s="43"/>
      <c r="Y107" s="43"/>
      <c r="Z107" s="43"/>
      <c r="AA107" s="43"/>
      <c r="AB107" s="44"/>
    </row>
    <row r="108" spans="1:28" s="45" customFormat="1" ht="134.25" customHeight="1" thickBot="1" x14ac:dyDescent="0.3">
      <c r="A108" s="149"/>
      <c r="B108" s="367"/>
      <c r="C108" s="368"/>
      <c r="D108" s="147" t="str">
        <f>IF(B108=0,"",VLOOKUP(B108,'Datos SGC'!$B$50:$C$71,2))</f>
        <v/>
      </c>
      <c r="E108" s="47"/>
      <c r="F108" s="42"/>
      <c r="G108" s="67"/>
      <c r="H108" s="67"/>
      <c r="I108" s="67"/>
      <c r="J108" s="67"/>
      <c r="K108" s="43"/>
      <c r="L108" s="43"/>
      <c r="M108" s="43"/>
      <c r="N108" s="43"/>
      <c r="O108" s="67"/>
      <c r="P108" s="67"/>
      <c r="Q108" s="41" t="str">
        <f>IF(AND(O108=Datos!$B$156,P108=Datos!$B$162),Datos!$D$167,IF(AND(O108=Datos!$B$156,P108=Datos!$B$163),Datos!$E$167,IF(AND(O108=Datos!$B$156,P108=Datos!$B$164),Datos!$F$167,IF(AND(O108=Datos!$B$156,P108=Datos!$B$165),Datos!$G$167,IF(AND(O108=Datos!$B$157,P108=Datos!$B$162),Datos!$D$168,IF(AND(O108=Datos!$B$157,P108=Datos!$B$163),Datos!$E$168,IF(AND(O108=Datos!$B$157,P108=Datos!$B$164),Datos!$F$168,IF(AND(O108=Datos!$B$157,P108=Datos!$B$165),Datos!$G$168,IF(AND(O108=Datos!$B$158,P108=Datos!$B$162),Datos!$D$169,IF(AND(O108=Datos!$B$158,P108=Datos!$B$163),Datos!$E$169,IF(AND(O108=Datos!$B$158,P108=Datos!$B$164),Datos!$F$169,IF(AND(O108=Datos!$B$158,P108=Datos!$B$165),Datos!$G$169,IF(AND(O108=Datos!$B$159,P108=Datos!$B$162),"N/A",IF(AND(O108=Datos!$B$159,P108=Datos!$B$163),"N/A",IF(AND(O108=Datos!$B$159,P108=Datos!$B$164),"N/A",IF(AND(O108=Datos!$B$159,P108=Datos!$B$165),"N/A","-"))))))))))))))))</f>
        <v>-</v>
      </c>
      <c r="R108" s="67"/>
      <c r="S108" s="41" t="str">
        <f>(IF(AND(Q108=Datos!$D$167,R108=Datos!$B$171),Datos!$D$176,IF(AND(Q108=Datos!$D$168,R108=Datos!$B$171),Datos!$D$176,IF(AND(Q108=Datos!$D$169,R108=Datos!$B$171),Datos!$F$176,IF(AND(Q108=Datos!$E$167,R108=Datos!$B$171),Datos!$D$176,IF(AND(Q108=Datos!$E$168,R108=Datos!$B$171),Datos!$E$176,IF(AND(Q108=Datos!$E$169,R108=Datos!$B$171),Datos!$F$176,IF(AND(Q108=Datos!$F$167,R108=Datos!$B$171),Datos!$E$176,IF(AND(Q108=Datos!$F$168,R108=Datos!$B$171),Datos!$E$176,IF(AND(Q108=Datos!$F$169,R108=Datos!$B$171),Datos!$G$176,IF(AND(Q108=Datos!$G$167,R108=Datos!$B$171),Datos!$E$176,IF(AND(Q108=Datos!$G$168,R108=Datos!$B$171),Datos!$F$176,IF(AND(Q108=Datos!$G$169,R108=Datos!$B$171),Datos!$G$176,IF(AND(Q108=Datos!$D$167,R108=Datos!$B$172),Datos!$D$178,IF(AND(Q108=Datos!$D$168,R108=Datos!$B$172),Datos!$D$178,IF(AND(Q108=Datos!$D$169,R108=Datos!$B$172),Datos!$F$178,IF(AND(Q108=Datos!$E$167,R108=Datos!$B$172),Datos!$D$178,IF(AND(Q108=Datos!$E$168,R108=Datos!$B$172),Datos!$E$178,IF(AND(Q108=Datos!$E$169,R108=Datos!$B$172),Datos!$F$178,IF(AND(Q108=Datos!$F$167,R108=Datos!$B$172),Datos!$E$178,IF(AND(Q108=Datos!$F$168,R108=Datos!$B$172),Datos!$E$178,IF(AND(Q108=Datos!$F$169,R108=Datos!$B$172),Datos!$G$178,IF(AND(Q108=Datos!$G$167,R108=Datos!$B$172),Datos!$E$178,IF(AND(Q108=Datos!$G$168,R108=Datos!$B$172),Datos!$F$178,IF(AND(Q108=Datos!$G$169,R108=Datos!$B$172),Datos!$G$179,IF(AND(Q108=Datos!$D$167,R108=Datos!$B$173),Datos!$D$180,IF(AND(Q108=Datos!$D$168,R108=Datos!$B$173),Datos!$D$180,IF(AND(Q108=Datos!$D$169,R108=Datos!$B$173),Datos!$F$180,IF(AND(Q108=Datos!$E$167,R108=Datos!$B$173),Datos!$D$180,IF(AND(Q108=Datos!$E$168,R108=Datos!$B$173),Datos!$E$180,IF(AND(Q108=Datos!$E$169,R108=Datos!$B$173),Datos!$F$180,IF(AND(Q108=Datos!$F$167,R108=Datos!$B$173),Datos!$E$180,IF(AND(Q108=Datos!$F$168,R108=Datos!$B$173),Datos!$E$180,IF(AND(Q108=Datos!$F$169,R108=Datos!$B$173),Datos!$G$180,IF(AND(Q108=Datos!$G$167,R108=Datos!$B$173),Datos!$E$180,IF(AND(Q108=Datos!$G$168,R108=Datos!$B$173),Datos!$F$180,IF(AND(Q108=Datos!$G$169,R108=Datos!$B$173),Datos!$G$180,IF(AND(Q108=Datos!$D$167,R108=Datos!$B$174),Datos!$D$182,IF(AND(Q108=Datos!$D$168,R108=Datos!$B$174),Datos!$D$182,IF(AND(Q108=Datos!$D$169,R108=Datos!$B$174),Datos!$F$182,IF(AND(Q108=Datos!$E$167,R108=Datos!$B$174),Datos!$D$182,IF(AND(Q108=Datos!$E$168,R108=Datos!$B$174),Datos!$E$182,IF(AND(Q108=Datos!$E$169,R108=Datos!$B$174),Datos!$F$182,IF(AND(Q108=Datos!$F$167,R108=Datos!$B$174),Datos!$E$182,IF(AND(Q108=Datos!$F$168,R108=Datos!$B$174),Datos!$E$182,IF(AND(Q108=Datos!$F$169,R108=Datos!$B$174),Datos!$G$182,IF(AND(Q108=Datos!$G$167,R108=Datos!$B$174),Datos!$E$183,IF(AND(Q108=Datos!$G$168,R108=Datos!$B$174),Datos!$F$182,IF(AND(Q108=Datos!$G$169,R108=Datos!$B$174),Datos!$G$183,IF(O108=Datos!$B$159,Datos!$G$183,"-"))))))))))))))))))))))))))))))))))))))))))))))))))</f>
        <v>-</v>
      </c>
      <c r="T108" s="41" t="str">
        <f t="shared" si="1"/>
        <v>-</v>
      </c>
      <c r="U108" s="43"/>
      <c r="V108" s="43"/>
      <c r="W108" s="43"/>
      <c r="X108" s="43"/>
      <c r="Y108" s="43"/>
      <c r="Z108" s="43"/>
      <c r="AA108" s="43"/>
      <c r="AB108" s="44"/>
    </row>
    <row r="109" spans="1:28" s="45" customFormat="1" ht="134.25" customHeight="1" thickBot="1" x14ac:dyDescent="0.3">
      <c r="A109" s="149"/>
      <c r="B109" s="367"/>
      <c r="C109" s="368"/>
      <c r="D109" s="147" t="str">
        <f>IF(B109=0,"",VLOOKUP(B109,'Datos SGC'!$B$50:$C$71,2))</f>
        <v/>
      </c>
      <c r="E109" s="47"/>
      <c r="F109" s="42"/>
      <c r="G109" s="67"/>
      <c r="H109" s="67"/>
      <c r="I109" s="67"/>
      <c r="J109" s="67"/>
      <c r="K109" s="43"/>
      <c r="L109" s="43"/>
      <c r="M109" s="43"/>
      <c r="N109" s="43"/>
      <c r="O109" s="67"/>
      <c r="P109" s="67"/>
      <c r="Q109" s="41" t="str">
        <f>IF(AND(O109=Datos!$B$156,P109=Datos!$B$162),Datos!$D$167,IF(AND(O109=Datos!$B$156,P109=Datos!$B$163),Datos!$E$167,IF(AND(O109=Datos!$B$156,P109=Datos!$B$164),Datos!$F$167,IF(AND(O109=Datos!$B$156,P109=Datos!$B$165),Datos!$G$167,IF(AND(O109=Datos!$B$157,P109=Datos!$B$162),Datos!$D$168,IF(AND(O109=Datos!$B$157,P109=Datos!$B$163),Datos!$E$168,IF(AND(O109=Datos!$B$157,P109=Datos!$B$164),Datos!$F$168,IF(AND(O109=Datos!$B$157,P109=Datos!$B$165),Datos!$G$168,IF(AND(O109=Datos!$B$158,P109=Datos!$B$162),Datos!$D$169,IF(AND(O109=Datos!$B$158,P109=Datos!$B$163),Datos!$E$169,IF(AND(O109=Datos!$B$158,P109=Datos!$B$164),Datos!$F$169,IF(AND(O109=Datos!$B$158,P109=Datos!$B$165),Datos!$G$169,IF(AND(O109=Datos!$B$159,P109=Datos!$B$162),"N/A",IF(AND(O109=Datos!$B$159,P109=Datos!$B$163),"N/A",IF(AND(O109=Datos!$B$159,P109=Datos!$B$164),"N/A",IF(AND(O109=Datos!$B$159,P109=Datos!$B$165),"N/A","-"))))))))))))))))</f>
        <v>-</v>
      </c>
      <c r="R109" s="67"/>
      <c r="S109" s="41" t="str">
        <f>(IF(AND(Q109=Datos!$D$167,R109=Datos!$B$171),Datos!$D$176,IF(AND(Q109=Datos!$D$168,R109=Datos!$B$171),Datos!$D$176,IF(AND(Q109=Datos!$D$169,R109=Datos!$B$171),Datos!$F$176,IF(AND(Q109=Datos!$E$167,R109=Datos!$B$171),Datos!$D$176,IF(AND(Q109=Datos!$E$168,R109=Datos!$B$171),Datos!$E$176,IF(AND(Q109=Datos!$E$169,R109=Datos!$B$171),Datos!$F$176,IF(AND(Q109=Datos!$F$167,R109=Datos!$B$171),Datos!$E$176,IF(AND(Q109=Datos!$F$168,R109=Datos!$B$171),Datos!$E$176,IF(AND(Q109=Datos!$F$169,R109=Datos!$B$171),Datos!$G$176,IF(AND(Q109=Datos!$G$167,R109=Datos!$B$171),Datos!$E$176,IF(AND(Q109=Datos!$G$168,R109=Datos!$B$171),Datos!$F$176,IF(AND(Q109=Datos!$G$169,R109=Datos!$B$171),Datos!$G$176,IF(AND(Q109=Datos!$D$167,R109=Datos!$B$172),Datos!$D$178,IF(AND(Q109=Datos!$D$168,R109=Datos!$B$172),Datos!$D$178,IF(AND(Q109=Datos!$D$169,R109=Datos!$B$172),Datos!$F$178,IF(AND(Q109=Datos!$E$167,R109=Datos!$B$172),Datos!$D$178,IF(AND(Q109=Datos!$E$168,R109=Datos!$B$172),Datos!$E$178,IF(AND(Q109=Datos!$E$169,R109=Datos!$B$172),Datos!$F$178,IF(AND(Q109=Datos!$F$167,R109=Datos!$B$172),Datos!$E$178,IF(AND(Q109=Datos!$F$168,R109=Datos!$B$172),Datos!$E$178,IF(AND(Q109=Datos!$F$169,R109=Datos!$B$172),Datos!$G$178,IF(AND(Q109=Datos!$G$167,R109=Datos!$B$172),Datos!$E$178,IF(AND(Q109=Datos!$G$168,R109=Datos!$B$172),Datos!$F$178,IF(AND(Q109=Datos!$G$169,R109=Datos!$B$172),Datos!$G$179,IF(AND(Q109=Datos!$D$167,R109=Datos!$B$173),Datos!$D$180,IF(AND(Q109=Datos!$D$168,R109=Datos!$B$173),Datos!$D$180,IF(AND(Q109=Datos!$D$169,R109=Datos!$B$173),Datos!$F$180,IF(AND(Q109=Datos!$E$167,R109=Datos!$B$173),Datos!$D$180,IF(AND(Q109=Datos!$E$168,R109=Datos!$B$173),Datos!$E$180,IF(AND(Q109=Datos!$E$169,R109=Datos!$B$173),Datos!$F$180,IF(AND(Q109=Datos!$F$167,R109=Datos!$B$173),Datos!$E$180,IF(AND(Q109=Datos!$F$168,R109=Datos!$B$173),Datos!$E$180,IF(AND(Q109=Datos!$F$169,R109=Datos!$B$173),Datos!$G$180,IF(AND(Q109=Datos!$G$167,R109=Datos!$B$173),Datos!$E$180,IF(AND(Q109=Datos!$G$168,R109=Datos!$B$173),Datos!$F$180,IF(AND(Q109=Datos!$G$169,R109=Datos!$B$173),Datos!$G$180,IF(AND(Q109=Datos!$D$167,R109=Datos!$B$174),Datos!$D$182,IF(AND(Q109=Datos!$D$168,R109=Datos!$B$174),Datos!$D$182,IF(AND(Q109=Datos!$D$169,R109=Datos!$B$174),Datos!$F$182,IF(AND(Q109=Datos!$E$167,R109=Datos!$B$174),Datos!$D$182,IF(AND(Q109=Datos!$E$168,R109=Datos!$B$174),Datos!$E$182,IF(AND(Q109=Datos!$E$169,R109=Datos!$B$174),Datos!$F$182,IF(AND(Q109=Datos!$F$167,R109=Datos!$B$174),Datos!$E$182,IF(AND(Q109=Datos!$F$168,R109=Datos!$B$174),Datos!$E$182,IF(AND(Q109=Datos!$F$169,R109=Datos!$B$174),Datos!$G$182,IF(AND(Q109=Datos!$G$167,R109=Datos!$B$174),Datos!$E$183,IF(AND(Q109=Datos!$G$168,R109=Datos!$B$174),Datos!$F$182,IF(AND(Q109=Datos!$G$169,R109=Datos!$B$174),Datos!$G$183,IF(O109=Datos!$B$159,Datos!$G$183,"-"))))))))))))))))))))))))))))))))))))))))))))))))))</f>
        <v>-</v>
      </c>
      <c r="T109" s="41" t="str">
        <f t="shared" si="1"/>
        <v>-</v>
      </c>
      <c r="U109" s="43"/>
      <c r="V109" s="43"/>
      <c r="W109" s="43"/>
      <c r="X109" s="43"/>
      <c r="Y109" s="43"/>
      <c r="Z109" s="43"/>
      <c r="AA109" s="43"/>
      <c r="AB109" s="44"/>
    </row>
    <row r="110" spans="1:28" s="45" customFormat="1" ht="134.25" customHeight="1" thickBot="1" x14ac:dyDescent="0.3">
      <c r="A110" s="149"/>
      <c r="B110" s="367"/>
      <c r="C110" s="368"/>
      <c r="D110" s="147" t="str">
        <f>IF(B110=0,"",VLOOKUP(B110,'Datos SGC'!$B$50:$C$71,2))</f>
        <v/>
      </c>
      <c r="E110" s="47"/>
      <c r="F110" s="42"/>
      <c r="G110" s="67"/>
      <c r="H110" s="67"/>
      <c r="I110" s="67"/>
      <c r="J110" s="67"/>
      <c r="K110" s="43"/>
      <c r="L110" s="43"/>
      <c r="M110" s="43"/>
      <c r="N110" s="43"/>
      <c r="O110" s="67"/>
      <c r="P110" s="67"/>
      <c r="Q110" s="41" t="str">
        <f>IF(AND(O110=Datos!$B$156,P110=Datos!$B$162),Datos!$D$167,IF(AND(O110=Datos!$B$156,P110=Datos!$B$163),Datos!$E$167,IF(AND(O110=Datos!$B$156,P110=Datos!$B$164),Datos!$F$167,IF(AND(O110=Datos!$B$156,P110=Datos!$B$165),Datos!$G$167,IF(AND(O110=Datos!$B$157,P110=Datos!$B$162),Datos!$D$168,IF(AND(O110=Datos!$B$157,P110=Datos!$B$163),Datos!$E$168,IF(AND(O110=Datos!$B$157,P110=Datos!$B$164),Datos!$F$168,IF(AND(O110=Datos!$B$157,P110=Datos!$B$165),Datos!$G$168,IF(AND(O110=Datos!$B$158,P110=Datos!$B$162),Datos!$D$169,IF(AND(O110=Datos!$B$158,P110=Datos!$B$163),Datos!$E$169,IF(AND(O110=Datos!$B$158,P110=Datos!$B$164),Datos!$F$169,IF(AND(O110=Datos!$B$158,P110=Datos!$B$165),Datos!$G$169,IF(AND(O110=Datos!$B$159,P110=Datos!$B$162),"N/A",IF(AND(O110=Datos!$B$159,P110=Datos!$B$163),"N/A",IF(AND(O110=Datos!$B$159,P110=Datos!$B$164),"N/A",IF(AND(O110=Datos!$B$159,P110=Datos!$B$165),"N/A","-"))))))))))))))))</f>
        <v>-</v>
      </c>
      <c r="R110" s="67"/>
      <c r="S110" s="41" t="str">
        <f>(IF(AND(Q110=Datos!$D$167,R110=Datos!$B$171),Datos!$D$176,IF(AND(Q110=Datos!$D$168,R110=Datos!$B$171),Datos!$D$176,IF(AND(Q110=Datos!$D$169,R110=Datos!$B$171),Datos!$F$176,IF(AND(Q110=Datos!$E$167,R110=Datos!$B$171),Datos!$D$176,IF(AND(Q110=Datos!$E$168,R110=Datos!$B$171),Datos!$E$176,IF(AND(Q110=Datos!$E$169,R110=Datos!$B$171),Datos!$F$176,IF(AND(Q110=Datos!$F$167,R110=Datos!$B$171),Datos!$E$176,IF(AND(Q110=Datos!$F$168,R110=Datos!$B$171),Datos!$E$176,IF(AND(Q110=Datos!$F$169,R110=Datos!$B$171),Datos!$G$176,IF(AND(Q110=Datos!$G$167,R110=Datos!$B$171),Datos!$E$176,IF(AND(Q110=Datos!$G$168,R110=Datos!$B$171),Datos!$F$176,IF(AND(Q110=Datos!$G$169,R110=Datos!$B$171),Datos!$G$176,IF(AND(Q110=Datos!$D$167,R110=Datos!$B$172),Datos!$D$178,IF(AND(Q110=Datos!$D$168,R110=Datos!$B$172),Datos!$D$178,IF(AND(Q110=Datos!$D$169,R110=Datos!$B$172),Datos!$F$178,IF(AND(Q110=Datos!$E$167,R110=Datos!$B$172),Datos!$D$178,IF(AND(Q110=Datos!$E$168,R110=Datos!$B$172),Datos!$E$178,IF(AND(Q110=Datos!$E$169,R110=Datos!$B$172),Datos!$F$178,IF(AND(Q110=Datos!$F$167,R110=Datos!$B$172),Datos!$E$178,IF(AND(Q110=Datos!$F$168,R110=Datos!$B$172),Datos!$E$178,IF(AND(Q110=Datos!$F$169,R110=Datos!$B$172),Datos!$G$178,IF(AND(Q110=Datos!$G$167,R110=Datos!$B$172),Datos!$E$178,IF(AND(Q110=Datos!$G$168,R110=Datos!$B$172),Datos!$F$178,IF(AND(Q110=Datos!$G$169,R110=Datos!$B$172),Datos!$G$179,IF(AND(Q110=Datos!$D$167,R110=Datos!$B$173),Datos!$D$180,IF(AND(Q110=Datos!$D$168,R110=Datos!$B$173),Datos!$D$180,IF(AND(Q110=Datos!$D$169,R110=Datos!$B$173),Datos!$F$180,IF(AND(Q110=Datos!$E$167,R110=Datos!$B$173),Datos!$D$180,IF(AND(Q110=Datos!$E$168,R110=Datos!$B$173),Datos!$E$180,IF(AND(Q110=Datos!$E$169,R110=Datos!$B$173),Datos!$F$180,IF(AND(Q110=Datos!$F$167,R110=Datos!$B$173),Datos!$E$180,IF(AND(Q110=Datos!$F$168,R110=Datos!$B$173),Datos!$E$180,IF(AND(Q110=Datos!$F$169,R110=Datos!$B$173),Datos!$G$180,IF(AND(Q110=Datos!$G$167,R110=Datos!$B$173),Datos!$E$180,IF(AND(Q110=Datos!$G$168,R110=Datos!$B$173),Datos!$F$180,IF(AND(Q110=Datos!$G$169,R110=Datos!$B$173),Datos!$G$180,IF(AND(Q110=Datos!$D$167,R110=Datos!$B$174),Datos!$D$182,IF(AND(Q110=Datos!$D$168,R110=Datos!$B$174),Datos!$D$182,IF(AND(Q110=Datos!$D$169,R110=Datos!$B$174),Datos!$F$182,IF(AND(Q110=Datos!$E$167,R110=Datos!$B$174),Datos!$D$182,IF(AND(Q110=Datos!$E$168,R110=Datos!$B$174),Datos!$E$182,IF(AND(Q110=Datos!$E$169,R110=Datos!$B$174),Datos!$F$182,IF(AND(Q110=Datos!$F$167,R110=Datos!$B$174),Datos!$E$182,IF(AND(Q110=Datos!$F$168,R110=Datos!$B$174),Datos!$E$182,IF(AND(Q110=Datos!$F$169,R110=Datos!$B$174),Datos!$G$182,IF(AND(Q110=Datos!$G$167,R110=Datos!$B$174),Datos!$E$183,IF(AND(Q110=Datos!$G$168,R110=Datos!$B$174),Datos!$F$182,IF(AND(Q110=Datos!$G$169,R110=Datos!$B$174),Datos!$G$183,IF(O110=Datos!$B$159,Datos!$G$183,"-"))))))))))))))))))))))))))))))))))))))))))))))))))</f>
        <v>-</v>
      </c>
      <c r="T110" s="41" t="str">
        <f t="shared" si="1"/>
        <v>-</v>
      </c>
      <c r="U110" s="43"/>
      <c r="V110" s="43"/>
      <c r="W110" s="43"/>
      <c r="X110" s="43"/>
      <c r="Y110" s="43"/>
      <c r="Z110" s="43"/>
      <c r="AA110" s="43"/>
      <c r="AB110" s="44"/>
    </row>
    <row r="111" spans="1:28" s="45" customFormat="1" ht="134.25" customHeight="1" thickBot="1" x14ac:dyDescent="0.3">
      <c r="A111" s="149"/>
      <c r="B111" s="367"/>
      <c r="C111" s="368"/>
      <c r="D111" s="147" t="str">
        <f>IF(B111=0,"",VLOOKUP(B111,'Datos SGC'!$B$50:$C$71,2))</f>
        <v/>
      </c>
      <c r="E111" s="47"/>
      <c r="F111" s="42"/>
      <c r="G111" s="67"/>
      <c r="H111" s="67"/>
      <c r="I111" s="67"/>
      <c r="J111" s="67"/>
      <c r="K111" s="43"/>
      <c r="L111" s="43"/>
      <c r="M111" s="43"/>
      <c r="N111" s="43"/>
      <c r="O111" s="67"/>
      <c r="P111" s="67"/>
      <c r="Q111" s="41" t="str">
        <f>IF(AND(O111=Datos!$B$156,P111=Datos!$B$162),Datos!$D$167,IF(AND(O111=Datos!$B$156,P111=Datos!$B$163),Datos!$E$167,IF(AND(O111=Datos!$B$156,P111=Datos!$B$164),Datos!$F$167,IF(AND(O111=Datos!$B$156,P111=Datos!$B$165),Datos!$G$167,IF(AND(O111=Datos!$B$157,P111=Datos!$B$162),Datos!$D$168,IF(AND(O111=Datos!$B$157,P111=Datos!$B$163),Datos!$E$168,IF(AND(O111=Datos!$B$157,P111=Datos!$B$164),Datos!$F$168,IF(AND(O111=Datos!$B$157,P111=Datos!$B$165),Datos!$G$168,IF(AND(O111=Datos!$B$158,P111=Datos!$B$162),Datos!$D$169,IF(AND(O111=Datos!$B$158,P111=Datos!$B$163),Datos!$E$169,IF(AND(O111=Datos!$B$158,P111=Datos!$B$164),Datos!$F$169,IF(AND(O111=Datos!$B$158,P111=Datos!$B$165),Datos!$G$169,IF(AND(O111=Datos!$B$159,P111=Datos!$B$162),"N/A",IF(AND(O111=Datos!$B$159,P111=Datos!$B$163),"N/A",IF(AND(O111=Datos!$B$159,P111=Datos!$B$164),"N/A",IF(AND(O111=Datos!$B$159,P111=Datos!$B$165),"N/A","-"))))))))))))))))</f>
        <v>-</v>
      </c>
      <c r="R111" s="67"/>
      <c r="S111" s="41" t="str">
        <f>(IF(AND(Q111=Datos!$D$167,R111=Datos!$B$171),Datos!$D$176,IF(AND(Q111=Datos!$D$168,R111=Datos!$B$171),Datos!$D$176,IF(AND(Q111=Datos!$D$169,R111=Datos!$B$171),Datos!$F$176,IF(AND(Q111=Datos!$E$167,R111=Datos!$B$171),Datos!$D$176,IF(AND(Q111=Datos!$E$168,R111=Datos!$B$171),Datos!$E$176,IF(AND(Q111=Datos!$E$169,R111=Datos!$B$171),Datos!$F$176,IF(AND(Q111=Datos!$F$167,R111=Datos!$B$171),Datos!$E$176,IF(AND(Q111=Datos!$F$168,R111=Datos!$B$171),Datos!$E$176,IF(AND(Q111=Datos!$F$169,R111=Datos!$B$171),Datos!$G$176,IF(AND(Q111=Datos!$G$167,R111=Datos!$B$171),Datos!$E$176,IF(AND(Q111=Datos!$G$168,R111=Datos!$B$171),Datos!$F$176,IF(AND(Q111=Datos!$G$169,R111=Datos!$B$171),Datos!$G$176,IF(AND(Q111=Datos!$D$167,R111=Datos!$B$172),Datos!$D$178,IF(AND(Q111=Datos!$D$168,R111=Datos!$B$172),Datos!$D$178,IF(AND(Q111=Datos!$D$169,R111=Datos!$B$172),Datos!$F$178,IF(AND(Q111=Datos!$E$167,R111=Datos!$B$172),Datos!$D$178,IF(AND(Q111=Datos!$E$168,R111=Datos!$B$172),Datos!$E$178,IF(AND(Q111=Datos!$E$169,R111=Datos!$B$172),Datos!$F$178,IF(AND(Q111=Datos!$F$167,R111=Datos!$B$172),Datos!$E$178,IF(AND(Q111=Datos!$F$168,R111=Datos!$B$172),Datos!$E$178,IF(AND(Q111=Datos!$F$169,R111=Datos!$B$172),Datos!$G$178,IF(AND(Q111=Datos!$G$167,R111=Datos!$B$172),Datos!$E$178,IF(AND(Q111=Datos!$G$168,R111=Datos!$B$172),Datos!$F$178,IF(AND(Q111=Datos!$G$169,R111=Datos!$B$172),Datos!$G$179,IF(AND(Q111=Datos!$D$167,R111=Datos!$B$173),Datos!$D$180,IF(AND(Q111=Datos!$D$168,R111=Datos!$B$173),Datos!$D$180,IF(AND(Q111=Datos!$D$169,R111=Datos!$B$173),Datos!$F$180,IF(AND(Q111=Datos!$E$167,R111=Datos!$B$173),Datos!$D$180,IF(AND(Q111=Datos!$E$168,R111=Datos!$B$173),Datos!$E$180,IF(AND(Q111=Datos!$E$169,R111=Datos!$B$173),Datos!$F$180,IF(AND(Q111=Datos!$F$167,R111=Datos!$B$173),Datos!$E$180,IF(AND(Q111=Datos!$F$168,R111=Datos!$B$173),Datos!$E$180,IF(AND(Q111=Datos!$F$169,R111=Datos!$B$173),Datos!$G$180,IF(AND(Q111=Datos!$G$167,R111=Datos!$B$173),Datos!$E$180,IF(AND(Q111=Datos!$G$168,R111=Datos!$B$173),Datos!$F$180,IF(AND(Q111=Datos!$G$169,R111=Datos!$B$173),Datos!$G$180,IF(AND(Q111=Datos!$D$167,R111=Datos!$B$174),Datos!$D$182,IF(AND(Q111=Datos!$D$168,R111=Datos!$B$174),Datos!$D$182,IF(AND(Q111=Datos!$D$169,R111=Datos!$B$174),Datos!$F$182,IF(AND(Q111=Datos!$E$167,R111=Datos!$B$174),Datos!$D$182,IF(AND(Q111=Datos!$E$168,R111=Datos!$B$174),Datos!$E$182,IF(AND(Q111=Datos!$E$169,R111=Datos!$B$174),Datos!$F$182,IF(AND(Q111=Datos!$F$167,R111=Datos!$B$174),Datos!$E$182,IF(AND(Q111=Datos!$F$168,R111=Datos!$B$174),Datos!$E$182,IF(AND(Q111=Datos!$F$169,R111=Datos!$B$174),Datos!$G$182,IF(AND(Q111=Datos!$G$167,R111=Datos!$B$174),Datos!$E$183,IF(AND(Q111=Datos!$G$168,R111=Datos!$B$174),Datos!$F$182,IF(AND(Q111=Datos!$G$169,R111=Datos!$B$174),Datos!$G$183,IF(O111=Datos!$B$159,Datos!$G$183,"-"))))))))))))))))))))))))))))))))))))))))))))))))))</f>
        <v>-</v>
      </c>
      <c r="T111" s="41" t="str">
        <f t="shared" si="1"/>
        <v>-</v>
      </c>
      <c r="U111" s="43"/>
      <c r="V111" s="43"/>
      <c r="W111" s="43"/>
      <c r="X111" s="43"/>
      <c r="Y111" s="43"/>
      <c r="Z111" s="43"/>
      <c r="AA111" s="43"/>
      <c r="AB111" s="44"/>
    </row>
    <row r="112" spans="1:28" s="45" customFormat="1" ht="134.25" customHeight="1" thickBot="1" x14ac:dyDescent="0.3">
      <c r="A112" s="149"/>
      <c r="B112" s="367"/>
      <c r="C112" s="368"/>
      <c r="D112" s="147" t="str">
        <f>IF(B112=0,"",VLOOKUP(B112,'Datos SGC'!$B$50:$C$71,2))</f>
        <v/>
      </c>
      <c r="E112" s="47"/>
      <c r="F112" s="42"/>
      <c r="G112" s="67"/>
      <c r="H112" s="67"/>
      <c r="I112" s="67"/>
      <c r="J112" s="67"/>
      <c r="K112" s="43"/>
      <c r="L112" s="43"/>
      <c r="M112" s="43"/>
      <c r="N112" s="43"/>
      <c r="O112" s="67"/>
      <c r="P112" s="67"/>
      <c r="Q112" s="41" t="str">
        <f>IF(AND(O112=Datos!$B$156,P112=Datos!$B$162),Datos!$D$167,IF(AND(O112=Datos!$B$156,P112=Datos!$B$163),Datos!$E$167,IF(AND(O112=Datos!$B$156,P112=Datos!$B$164),Datos!$F$167,IF(AND(O112=Datos!$B$156,P112=Datos!$B$165),Datos!$G$167,IF(AND(O112=Datos!$B$157,P112=Datos!$B$162),Datos!$D$168,IF(AND(O112=Datos!$B$157,P112=Datos!$B$163),Datos!$E$168,IF(AND(O112=Datos!$B$157,P112=Datos!$B$164),Datos!$F$168,IF(AND(O112=Datos!$B$157,P112=Datos!$B$165),Datos!$G$168,IF(AND(O112=Datos!$B$158,P112=Datos!$B$162),Datos!$D$169,IF(AND(O112=Datos!$B$158,P112=Datos!$B$163),Datos!$E$169,IF(AND(O112=Datos!$B$158,P112=Datos!$B$164),Datos!$F$169,IF(AND(O112=Datos!$B$158,P112=Datos!$B$165),Datos!$G$169,IF(AND(O112=Datos!$B$159,P112=Datos!$B$162),"N/A",IF(AND(O112=Datos!$B$159,P112=Datos!$B$163),"N/A",IF(AND(O112=Datos!$B$159,P112=Datos!$B$164),"N/A",IF(AND(O112=Datos!$B$159,P112=Datos!$B$165),"N/A","-"))))))))))))))))</f>
        <v>-</v>
      </c>
      <c r="R112" s="67"/>
      <c r="S112" s="41" t="str">
        <f>(IF(AND(Q112=Datos!$D$167,R112=Datos!$B$171),Datos!$D$176,IF(AND(Q112=Datos!$D$168,R112=Datos!$B$171),Datos!$D$176,IF(AND(Q112=Datos!$D$169,R112=Datos!$B$171),Datos!$F$176,IF(AND(Q112=Datos!$E$167,R112=Datos!$B$171),Datos!$D$176,IF(AND(Q112=Datos!$E$168,R112=Datos!$B$171),Datos!$E$176,IF(AND(Q112=Datos!$E$169,R112=Datos!$B$171),Datos!$F$176,IF(AND(Q112=Datos!$F$167,R112=Datos!$B$171),Datos!$E$176,IF(AND(Q112=Datos!$F$168,R112=Datos!$B$171),Datos!$E$176,IF(AND(Q112=Datos!$F$169,R112=Datos!$B$171),Datos!$G$176,IF(AND(Q112=Datos!$G$167,R112=Datos!$B$171),Datos!$E$176,IF(AND(Q112=Datos!$G$168,R112=Datos!$B$171),Datos!$F$176,IF(AND(Q112=Datos!$G$169,R112=Datos!$B$171),Datos!$G$176,IF(AND(Q112=Datos!$D$167,R112=Datos!$B$172),Datos!$D$178,IF(AND(Q112=Datos!$D$168,R112=Datos!$B$172),Datos!$D$178,IF(AND(Q112=Datos!$D$169,R112=Datos!$B$172),Datos!$F$178,IF(AND(Q112=Datos!$E$167,R112=Datos!$B$172),Datos!$D$178,IF(AND(Q112=Datos!$E$168,R112=Datos!$B$172),Datos!$E$178,IF(AND(Q112=Datos!$E$169,R112=Datos!$B$172),Datos!$F$178,IF(AND(Q112=Datos!$F$167,R112=Datos!$B$172),Datos!$E$178,IF(AND(Q112=Datos!$F$168,R112=Datos!$B$172),Datos!$E$178,IF(AND(Q112=Datos!$F$169,R112=Datos!$B$172),Datos!$G$178,IF(AND(Q112=Datos!$G$167,R112=Datos!$B$172),Datos!$E$178,IF(AND(Q112=Datos!$G$168,R112=Datos!$B$172),Datos!$F$178,IF(AND(Q112=Datos!$G$169,R112=Datos!$B$172),Datos!$G$179,IF(AND(Q112=Datos!$D$167,R112=Datos!$B$173),Datos!$D$180,IF(AND(Q112=Datos!$D$168,R112=Datos!$B$173),Datos!$D$180,IF(AND(Q112=Datos!$D$169,R112=Datos!$B$173),Datos!$F$180,IF(AND(Q112=Datos!$E$167,R112=Datos!$B$173),Datos!$D$180,IF(AND(Q112=Datos!$E$168,R112=Datos!$B$173),Datos!$E$180,IF(AND(Q112=Datos!$E$169,R112=Datos!$B$173),Datos!$F$180,IF(AND(Q112=Datos!$F$167,R112=Datos!$B$173),Datos!$E$180,IF(AND(Q112=Datos!$F$168,R112=Datos!$B$173),Datos!$E$180,IF(AND(Q112=Datos!$F$169,R112=Datos!$B$173),Datos!$G$180,IF(AND(Q112=Datos!$G$167,R112=Datos!$B$173),Datos!$E$180,IF(AND(Q112=Datos!$G$168,R112=Datos!$B$173),Datos!$F$180,IF(AND(Q112=Datos!$G$169,R112=Datos!$B$173),Datos!$G$180,IF(AND(Q112=Datos!$D$167,R112=Datos!$B$174),Datos!$D$182,IF(AND(Q112=Datos!$D$168,R112=Datos!$B$174),Datos!$D$182,IF(AND(Q112=Datos!$D$169,R112=Datos!$B$174),Datos!$F$182,IF(AND(Q112=Datos!$E$167,R112=Datos!$B$174),Datos!$D$182,IF(AND(Q112=Datos!$E$168,R112=Datos!$B$174),Datos!$E$182,IF(AND(Q112=Datos!$E$169,R112=Datos!$B$174),Datos!$F$182,IF(AND(Q112=Datos!$F$167,R112=Datos!$B$174),Datos!$E$182,IF(AND(Q112=Datos!$F$168,R112=Datos!$B$174),Datos!$E$182,IF(AND(Q112=Datos!$F$169,R112=Datos!$B$174),Datos!$G$182,IF(AND(Q112=Datos!$G$167,R112=Datos!$B$174),Datos!$E$183,IF(AND(Q112=Datos!$G$168,R112=Datos!$B$174),Datos!$F$182,IF(AND(Q112=Datos!$G$169,R112=Datos!$B$174),Datos!$G$183,IF(O112=Datos!$B$159,Datos!$G$183,"-"))))))))))))))))))))))))))))))))))))))))))))))))))</f>
        <v>-</v>
      </c>
      <c r="T112" s="41" t="str">
        <f t="shared" si="1"/>
        <v>-</v>
      </c>
      <c r="U112" s="43"/>
      <c r="V112" s="43"/>
      <c r="W112" s="43"/>
      <c r="X112" s="43"/>
      <c r="Y112" s="43"/>
      <c r="Z112" s="43"/>
      <c r="AA112" s="43"/>
      <c r="AB112" s="44"/>
    </row>
    <row r="113" spans="2:6" ht="15.75" thickBot="1" x14ac:dyDescent="0.3"/>
    <row r="114" spans="2:6" ht="22.5" customHeight="1" x14ac:dyDescent="0.25">
      <c r="B114" s="417" t="s">
        <v>425</v>
      </c>
      <c r="C114" s="411"/>
      <c r="D114" s="46" t="s">
        <v>427</v>
      </c>
      <c r="E114" s="411" t="s">
        <v>428</v>
      </c>
      <c r="F114" s="412"/>
    </row>
    <row r="115" spans="2:6" ht="52.5" customHeight="1" thickBot="1" x14ac:dyDescent="0.3">
      <c r="B115" s="413" t="s">
        <v>484</v>
      </c>
      <c r="C115" s="414"/>
      <c r="D115" s="8" t="s">
        <v>426</v>
      </c>
      <c r="E115" s="415" t="s">
        <v>426</v>
      </c>
      <c r="F115" s="416"/>
    </row>
  </sheetData>
  <sheetProtection algorithmName="SHA-512" hashValue="s0UxEPNNrtnSXr05qk0wQ6di9s2WT/irV0GBpWM84GyYCHPLNbt0yAJqMd4bzFkGJXidk5AQTQhmgYOrDgrvnQ==" saltValue="PMDdb8w4LAtu+5rnj7EMPg==" spinCount="100000" sheet="1" objects="1" scenarios="1" formatCells="0" formatColumns="0" formatRows="0" insertRows="0"/>
  <mergeCells count="142">
    <mergeCell ref="AB10:AB11"/>
    <mergeCell ref="AA9:AB9"/>
    <mergeCell ref="V9:Z9"/>
    <mergeCell ref="L9:N9"/>
    <mergeCell ref="W10:W11"/>
    <mergeCell ref="X10:X11"/>
    <mergeCell ref="O9:S9"/>
    <mergeCell ref="Y10:Y11"/>
    <mergeCell ref="Z10:Z11"/>
    <mergeCell ref="V10:V11"/>
    <mergeCell ref="U9:U11"/>
    <mergeCell ref="AA10:AA11"/>
    <mergeCell ref="L10:L11"/>
    <mergeCell ref="M10:M11"/>
    <mergeCell ref="N10:N11"/>
    <mergeCell ref="T10:T11"/>
    <mergeCell ref="O10:O11"/>
    <mergeCell ref="P10:P11"/>
    <mergeCell ref="Q10:Q11"/>
    <mergeCell ref="R10:R11"/>
    <mergeCell ref="S10:S11"/>
    <mergeCell ref="I10:I11"/>
    <mergeCell ref="J10:J11"/>
    <mergeCell ref="K9:K11"/>
    <mergeCell ref="B9:C11"/>
    <mergeCell ref="D9:D11"/>
    <mergeCell ref="E9:E11"/>
    <mergeCell ref="F9:F11"/>
    <mergeCell ref="G9:G11"/>
    <mergeCell ref="H9:H11"/>
    <mergeCell ref="I9:J9"/>
    <mergeCell ref="B15:C15"/>
    <mergeCell ref="B16:C16"/>
    <mergeCell ref="B17:C17"/>
    <mergeCell ref="B2:B4"/>
    <mergeCell ref="C2:D2"/>
    <mergeCell ref="F2:F4"/>
    <mergeCell ref="C3:D3"/>
    <mergeCell ref="C4:D4"/>
    <mergeCell ref="B12:C12"/>
    <mergeCell ref="B13:C13"/>
    <mergeCell ref="B14:C14"/>
    <mergeCell ref="B6:D6"/>
    <mergeCell ref="B23:C23"/>
    <mergeCell ref="B24:C24"/>
    <mergeCell ref="B25:C25"/>
    <mergeCell ref="B26:C26"/>
    <mergeCell ref="B27:C27"/>
    <mergeCell ref="B18:C18"/>
    <mergeCell ref="B19:C19"/>
    <mergeCell ref="B20:C20"/>
    <mergeCell ref="B21:C21"/>
    <mergeCell ref="B22:C22"/>
    <mergeCell ref="B33:C33"/>
    <mergeCell ref="B34:C34"/>
    <mergeCell ref="B35:C35"/>
    <mergeCell ref="B36:C36"/>
    <mergeCell ref="B37:C37"/>
    <mergeCell ref="B28:C28"/>
    <mergeCell ref="B29:C29"/>
    <mergeCell ref="B30:C30"/>
    <mergeCell ref="B31:C31"/>
    <mergeCell ref="B32:C32"/>
    <mergeCell ref="B43:C43"/>
    <mergeCell ref="B44:C44"/>
    <mergeCell ref="B45:C45"/>
    <mergeCell ref="B46:C46"/>
    <mergeCell ref="B47:C47"/>
    <mergeCell ref="B38:C38"/>
    <mergeCell ref="B39:C39"/>
    <mergeCell ref="B40:C40"/>
    <mergeCell ref="B41:C41"/>
    <mergeCell ref="B42:C42"/>
    <mergeCell ref="B53:C53"/>
    <mergeCell ref="B54:C54"/>
    <mergeCell ref="B55:C55"/>
    <mergeCell ref="B56:C56"/>
    <mergeCell ref="B57:C57"/>
    <mergeCell ref="B48:C48"/>
    <mergeCell ref="B49:C49"/>
    <mergeCell ref="B50:C50"/>
    <mergeCell ref="B51:C51"/>
    <mergeCell ref="B52:C52"/>
    <mergeCell ref="B63:C63"/>
    <mergeCell ref="B64:C64"/>
    <mergeCell ref="B65:C65"/>
    <mergeCell ref="B66:C66"/>
    <mergeCell ref="B67:C67"/>
    <mergeCell ref="B58:C58"/>
    <mergeCell ref="B59:C59"/>
    <mergeCell ref="B60:C60"/>
    <mergeCell ref="B61:C61"/>
    <mergeCell ref="B62:C62"/>
    <mergeCell ref="B73:C73"/>
    <mergeCell ref="B74:C74"/>
    <mergeCell ref="B75:C75"/>
    <mergeCell ref="B76:C76"/>
    <mergeCell ref="B77:C77"/>
    <mergeCell ref="B68:C68"/>
    <mergeCell ref="B69:C69"/>
    <mergeCell ref="B70:C70"/>
    <mergeCell ref="B71:C71"/>
    <mergeCell ref="B72:C72"/>
    <mergeCell ref="B83:C83"/>
    <mergeCell ref="B84:C84"/>
    <mergeCell ref="B85:C85"/>
    <mergeCell ref="B86:C86"/>
    <mergeCell ref="B87:C87"/>
    <mergeCell ref="B78:C78"/>
    <mergeCell ref="B79:C79"/>
    <mergeCell ref="B80:C80"/>
    <mergeCell ref="B81:C81"/>
    <mergeCell ref="B82:C82"/>
    <mergeCell ref="B93:C93"/>
    <mergeCell ref="B94:C94"/>
    <mergeCell ref="B95:C95"/>
    <mergeCell ref="B96:C96"/>
    <mergeCell ref="B97:C97"/>
    <mergeCell ref="B88:C88"/>
    <mergeCell ref="B89:C89"/>
    <mergeCell ref="B90:C90"/>
    <mergeCell ref="B91:C91"/>
    <mergeCell ref="B92:C92"/>
    <mergeCell ref="B103:C103"/>
    <mergeCell ref="B104:C104"/>
    <mergeCell ref="B105:C105"/>
    <mergeCell ref="B106:C106"/>
    <mergeCell ref="B107:C107"/>
    <mergeCell ref="B98:C98"/>
    <mergeCell ref="B99:C99"/>
    <mergeCell ref="B100:C100"/>
    <mergeCell ref="B101:C101"/>
    <mergeCell ref="B102:C102"/>
    <mergeCell ref="E114:F114"/>
    <mergeCell ref="B115:C115"/>
    <mergeCell ref="E115:F115"/>
    <mergeCell ref="B111:C111"/>
    <mergeCell ref="B108:C108"/>
    <mergeCell ref="B109:C109"/>
    <mergeCell ref="B110:C110"/>
    <mergeCell ref="B112:C112"/>
    <mergeCell ref="B114:C114"/>
  </mergeCells>
  <conditionalFormatting sqref="Q1:Q5 Q113:Q1048576 Q7:Q12">
    <cfRule type="beginsWith" dxfId="159" priority="29" operator="beginsWith" text="MUY">
      <formula>LEFT(Q1,LEN("MUY"))="MUY"</formula>
    </cfRule>
    <cfRule type="beginsWith" dxfId="158" priority="30" operator="beginsWith" text="ALTO">
      <formula>LEFT(Q1,LEN("ALTO"))="ALTO"</formula>
    </cfRule>
    <cfRule type="beginsWith" dxfId="157" priority="31" operator="beginsWith" text="MEDIO">
      <formula>LEFT(Q1,LEN("MEDIO"))="MEDIO"</formula>
    </cfRule>
    <cfRule type="beginsWith" dxfId="156" priority="32" operator="beginsWith" text="BAJO">
      <formula>LEFT(Q1,LEN("BAJO"))="BAJO"</formula>
    </cfRule>
  </conditionalFormatting>
  <conditionalFormatting sqref="S1:S5 S113:S1048576 S7:S12">
    <cfRule type="beginsWith" dxfId="155" priority="25" operator="beginsWith" text="Nivel de Riesgo 1">
      <formula>LEFT(S1,LEN("Nivel de Riesgo 1"))="Nivel de Riesgo 1"</formula>
    </cfRule>
    <cfRule type="beginsWith" dxfId="154" priority="26" operator="beginsWith" text="Nivel de Riesgo 2">
      <formula>LEFT(S1,LEN("Nivel de Riesgo 2"))="Nivel de Riesgo 2"</formula>
    </cfRule>
    <cfRule type="beginsWith" dxfId="153" priority="27" operator="beginsWith" text="Nivel de Riesgo 3">
      <formula>LEFT(S1,LEN("Nivel de Riesgo 3"))="Nivel de Riesgo 3"</formula>
    </cfRule>
    <cfRule type="beginsWith" dxfId="152" priority="28" operator="beginsWith" text="Nivel de Riesgo 4">
      <formula>LEFT(S1,LEN("Nivel de Riesgo 4"))="Nivel de Riesgo 4"</formula>
    </cfRule>
  </conditionalFormatting>
  <conditionalFormatting sqref="Q13:Q112">
    <cfRule type="beginsWith" dxfId="151" priority="13" operator="beginsWith" text="MUY">
      <formula>LEFT(Q13,LEN("MUY"))="MUY"</formula>
    </cfRule>
    <cfRule type="beginsWith" dxfId="150" priority="14" operator="beginsWith" text="ALTO">
      <formula>LEFT(Q13,LEN("ALTO"))="ALTO"</formula>
    </cfRule>
    <cfRule type="beginsWith" dxfId="149" priority="15" operator="beginsWith" text="MEDIO">
      <formula>LEFT(Q13,LEN("MEDIO"))="MEDIO"</formula>
    </cfRule>
    <cfRule type="beginsWith" dxfId="148" priority="16" operator="beginsWith" text="BAJO">
      <formula>LEFT(Q13,LEN("BAJO"))="BAJO"</formula>
    </cfRule>
  </conditionalFormatting>
  <conditionalFormatting sqref="S13:S112">
    <cfRule type="beginsWith" dxfId="147" priority="9" operator="beginsWith" text="Nivel de Riesgo 1">
      <formula>LEFT(S13,LEN("Nivel de Riesgo 1"))="Nivel de Riesgo 1"</formula>
    </cfRule>
    <cfRule type="beginsWith" dxfId="146" priority="10" operator="beginsWith" text="Nivel de Riesgo 2">
      <formula>LEFT(S13,LEN("Nivel de Riesgo 2"))="Nivel de Riesgo 2"</formula>
    </cfRule>
    <cfRule type="beginsWith" dxfId="145" priority="11" operator="beginsWith" text="Nivel de Riesgo 3">
      <formula>LEFT(S13,LEN("Nivel de Riesgo 3"))="Nivel de Riesgo 3"</formula>
    </cfRule>
    <cfRule type="beginsWith" dxfId="144" priority="12" operator="beginsWith" text="Nivel de Riesgo 4">
      <formula>LEFT(S13,LEN("Nivel de Riesgo 4"))="Nivel de Riesgo 4"</formula>
    </cfRule>
  </conditionalFormatting>
  <conditionalFormatting sqref="J6">
    <cfRule type="beginsWith" dxfId="143" priority="5" operator="beginsWith" text="B">
      <formula>LEFT(J6,LEN("B"))="B"</formula>
    </cfRule>
    <cfRule type="beginsWith" dxfId="142" priority="6" operator="beginsWith" text="M">
      <formula>LEFT(J6,LEN("M"))="M"</formula>
    </cfRule>
    <cfRule type="beginsWith" dxfId="141" priority="7" operator="beginsWith" text="A">
      <formula>LEFT(J6,LEN("A"))="A"</formula>
    </cfRule>
    <cfRule type="beginsWith" dxfId="140" priority="8" operator="beginsWith" text="C">
      <formula>LEFT(J6,LEN("C"))="C"</formula>
    </cfRule>
  </conditionalFormatting>
  <conditionalFormatting sqref="AF6">
    <cfRule type="beginsWith" dxfId="139" priority="1" operator="beginsWith" text="B">
      <formula>LEFT(AF6,LEN("B"))="B"</formula>
    </cfRule>
    <cfRule type="beginsWith" dxfId="138" priority="2" operator="beginsWith" text="M">
      <formula>LEFT(AF6,LEN("M"))="M"</formula>
    </cfRule>
    <cfRule type="beginsWith" dxfId="137" priority="3" operator="beginsWith" text="A">
      <formula>LEFT(AF6,LEN("A"))="A"</formula>
    </cfRule>
    <cfRule type="beginsWith" dxfId="136" priority="4" operator="beginsWith" text="C">
      <formula>LEFT(AF6,LEN("C"))="C"</formula>
    </cfRule>
  </conditionalFormatting>
  <dataValidations count="2">
    <dataValidation type="list" allowBlank="1" showInputMessage="1" showErrorMessage="1" sqref="J12:J112" xr:uid="{00000000-0002-0000-0600-000000000000}">
      <formula1>INDIRECT(I12)</formula1>
    </dataValidation>
    <dataValidation allowBlank="1" showInputMessage="1" sqref="D12:D112" xr:uid="{00000000-0002-0000-0600-000001000000}"/>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600-000002000000}">
          <x14:formula1>
            <xm:f>Datos!$B$133:$B$134</xm:f>
          </x14:formula1>
          <xm:sqref>H12:H112</xm:sqref>
        </x14:dataValidation>
        <x14:dataValidation type="list" allowBlank="1" showInputMessage="1" showErrorMessage="1" xr:uid="{00000000-0002-0000-0600-000003000000}">
          <x14:formula1>
            <xm:f>Datos!$B$171:$B$174</xm:f>
          </x14:formula1>
          <xm:sqref>R12:R112</xm:sqref>
        </x14:dataValidation>
        <x14:dataValidation type="list" allowBlank="1" showInputMessage="1" showErrorMessage="1" xr:uid="{00000000-0002-0000-0600-000004000000}">
          <x14:formula1>
            <xm:f>Datos!$B$156:$B$159</xm:f>
          </x14:formula1>
          <xm:sqref>O12:O112</xm:sqref>
        </x14:dataValidation>
        <x14:dataValidation type="list" allowBlank="1" showInputMessage="1" showErrorMessage="1" xr:uid="{00000000-0002-0000-0600-000005000000}">
          <x14:formula1>
            <xm:f>Datos!$B$162:$B$165</xm:f>
          </x14:formula1>
          <xm:sqref>P12:P112</xm:sqref>
        </x14:dataValidation>
        <x14:dataValidation type="list" allowBlank="1" showInputMessage="1" showErrorMessage="1" xr:uid="{00000000-0002-0000-0600-000006000000}">
          <x14:formula1>
            <xm:f>Datos!$E$3:$E$25</xm:f>
          </x14:formula1>
          <xm:sqref>E12:E112</xm:sqref>
        </x14:dataValidation>
        <x14:dataValidation type="list" allowBlank="1" showInputMessage="1" showErrorMessage="1" xr:uid="{00000000-0002-0000-0600-000007000000}">
          <x14:formula1>
            <xm:f>Datos!$B$137:$B$144</xm:f>
          </x14:formula1>
          <xm:sqref>I12:I112</xm:sqref>
        </x14:dataValidation>
        <x14:dataValidation type="list" allowBlank="1" showInputMessage="1" showErrorMessage="1" xr:uid="{00000000-0002-0000-0600-000008000000}">
          <x14:formula1>
            <xm:f>'Datos SGC'!$B$4:$B$25</xm:f>
          </x14:formula1>
          <xm:sqref>B12:C112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AQ518"/>
  <sheetViews>
    <sheetView showGridLines="0" workbookViewId="0"/>
  </sheetViews>
  <sheetFormatPr baseColWidth="10" defaultColWidth="11.42578125" defaultRowHeight="15" x14ac:dyDescent="0.25"/>
  <cols>
    <col min="1" max="1" width="3.7109375" style="104" customWidth="1"/>
    <col min="2" max="2" width="17.140625" style="1" customWidth="1"/>
    <col min="3" max="3" width="39.42578125" style="1" bestFit="1" customWidth="1"/>
    <col min="4" max="4" width="65.42578125" style="1" customWidth="1"/>
    <col min="5" max="5" width="23.85546875" style="1" bestFit="1" customWidth="1"/>
    <col min="6" max="6" width="30.42578125" style="1" customWidth="1"/>
    <col min="7" max="7" width="28.5703125" style="1" customWidth="1"/>
    <col min="8" max="9" width="54.28515625" style="1" customWidth="1"/>
    <col min="10" max="11" width="25.7109375" style="1" customWidth="1"/>
    <col min="12" max="12" width="30" style="1" customWidth="1"/>
    <col min="13" max="13" width="50" style="1" customWidth="1"/>
    <col min="14" max="14" width="42.85546875" style="1" customWidth="1"/>
    <col min="15" max="15" width="27.28515625" style="1" customWidth="1"/>
    <col min="16" max="16" width="27.140625" style="1" bestFit="1" customWidth="1"/>
    <col min="17" max="17" width="22.85546875" style="1" customWidth="1"/>
    <col min="18" max="18" width="34.28515625" style="1" bestFit="1" customWidth="1"/>
    <col min="19" max="21" width="17.140625" style="1" customWidth="1"/>
    <col min="22" max="22" width="35.7109375" style="1" customWidth="1"/>
    <col min="23" max="23" width="14.85546875" style="1" bestFit="1" customWidth="1"/>
    <col min="24" max="24" width="25.7109375" style="48" bestFit="1" customWidth="1"/>
    <col min="25" max="25" width="25.7109375" style="1" customWidth="1"/>
    <col min="26" max="26" width="28.5703125" style="2" customWidth="1"/>
    <col min="27" max="27" width="28.7109375" style="1" customWidth="1"/>
    <col min="28" max="28" width="31" style="1" bestFit="1" customWidth="1"/>
    <col min="29" max="29" width="42.140625" style="1" bestFit="1" customWidth="1"/>
    <col min="30" max="16384" width="11.42578125" style="1"/>
  </cols>
  <sheetData>
    <row r="1" spans="1:43" ht="15" customHeight="1" x14ac:dyDescent="0.25"/>
    <row r="2" spans="1:43" ht="30" customHeight="1" x14ac:dyDescent="0.25">
      <c r="B2" s="319"/>
      <c r="C2" s="418" t="s">
        <v>430</v>
      </c>
      <c r="D2" s="419"/>
      <c r="E2" s="3" t="s">
        <v>431</v>
      </c>
      <c r="F2" s="307"/>
    </row>
    <row r="3" spans="1:43" ht="30" customHeight="1" x14ac:dyDescent="0.25">
      <c r="B3" s="319"/>
      <c r="C3" s="423" t="s">
        <v>0</v>
      </c>
      <c r="D3" s="424"/>
      <c r="E3" s="117" t="s">
        <v>692</v>
      </c>
      <c r="F3" s="308"/>
    </row>
    <row r="4" spans="1:43" ht="30" customHeight="1" x14ac:dyDescent="0.25">
      <c r="B4" s="319"/>
      <c r="C4" s="423" t="s">
        <v>1</v>
      </c>
      <c r="D4" s="424"/>
      <c r="E4" s="232" t="s">
        <v>757</v>
      </c>
      <c r="F4" s="309"/>
    </row>
    <row r="5" spans="1:43" s="104" customFormat="1" ht="15" customHeight="1" x14ac:dyDescent="0.25"/>
    <row r="6" spans="1:43" s="104" customFormat="1" ht="17.25" customHeight="1" x14ac:dyDescent="0.25">
      <c r="B6" s="440" t="s">
        <v>670</v>
      </c>
      <c r="C6" s="441"/>
      <c r="D6" s="442"/>
    </row>
    <row r="7" spans="1:43" s="137" customFormat="1" ht="17.25" customHeight="1" x14ac:dyDescent="0.25">
      <c r="B7" s="128"/>
      <c r="C7" s="128"/>
      <c r="D7" s="128"/>
    </row>
    <row r="8" spans="1:43" ht="22.5" customHeight="1" thickBot="1" x14ac:dyDescent="0.3">
      <c r="B8" s="104"/>
      <c r="C8" s="104"/>
      <c r="D8" s="104"/>
      <c r="E8" s="104"/>
      <c r="F8" s="104"/>
      <c r="G8" s="104"/>
      <c r="H8" s="104"/>
      <c r="I8" s="104"/>
      <c r="J8" s="104"/>
      <c r="K8" s="104"/>
      <c r="L8" s="104"/>
      <c r="M8" s="104"/>
      <c r="N8" s="104"/>
      <c r="O8" s="104"/>
      <c r="P8" s="104"/>
      <c r="Q8" s="104"/>
      <c r="R8" s="104"/>
      <c r="S8" s="104"/>
      <c r="T8" s="104"/>
      <c r="U8" s="104"/>
      <c r="V8" s="104"/>
      <c r="W8" s="104"/>
      <c r="X8" s="145"/>
      <c r="Y8" s="104"/>
      <c r="Z8" s="146"/>
      <c r="AA8" s="104"/>
      <c r="AB8" s="104"/>
      <c r="AC8" s="104"/>
      <c r="AD8" s="104"/>
      <c r="AE8" s="104"/>
      <c r="AF8" s="104"/>
      <c r="AG8" s="104"/>
      <c r="AH8" s="104"/>
      <c r="AI8" s="104"/>
      <c r="AJ8" s="104"/>
      <c r="AK8" s="104"/>
      <c r="AL8" s="104"/>
      <c r="AM8" s="104"/>
      <c r="AN8" s="104"/>
      <c r="AO8" s="104"/>
      <c r="AP8" s="104"/>
      <c r="AQ8" s="104"/>
    </row>
    <row r="9" spans="1:43" s="9" customFormat="1" ht="15" customHeight="1" x14ac:dyDescent="0.25">
      <c r="A9" s="127"/>
      <c r="B9" s="443" t="s">
        <v>118</v>
      </c>
      <c r="C9" s="444"/>
      <c r="D9" s="475" t="s">
        <v>46</v>
      </c>
      <c r="E9" s="475" t="s">
        <v>321</v>
      </c>
      <c r="F9" s="475"/>
      <c r="G9" s="475" t="s">
        <v>322</v>
      </c>
      <c r="H9" s="444" t="s">
        <v>323</v>
      </c>
      <c r="I9" s="444" t="s">
        <v>47</v>
      </c>
      <c r="J9" s="475" t="s">
        <v>8</v>
      </c>
      <c r="K9" s="475"/>
      <c r="L9" s="475"/>
      <c r="M9" s="475" t="s">
        <v>127</v>
      </c>
      <c r="N9" s="475"/>
      <c r="O9" s="475"/>
      <c r="P9" s="475"/>
      <c r="Q9" s="475"/>
      <c r="R9" s="475" t="s">
        <v>355</v>
      </c>
      <c r="S9" s="475"/>
      <c r="T9" s="475"/>
      <c r="U9" s="475"/>
      <c r="V9" s="475"/>
      <c r="W9" s="475"/>
      <c r="X9" s="475"/>
      <c r="Y9" s="475"/>
      <c r="Z9" s="475"/>
      <c r="AA9" s="475"/>
      <c r="AB9" s="475"/>
      <c r="AC9" s="480"/>
    </row>
    <row r="10" spans="1:43" s="9" customFormat="1" ht="15" customHeight="1" x14ac:dyDescent="0.25">
      <c r="A10" s="127"/>
      <c r="B10" s="478"/>
      <c r="C10" s="473"/>
      <c r="D10" s="476"/>
      <c r="E10" s="476"/>
      <c r="F10" s="476"/>
      <c r="G10" s="473"/>
      <c r="H10" s="473"/>
      <c r="I10" s="473"/>
      <c r="J10" s="473" t="s">
        <v>49</v>
      </c>
      <c r="K10" s="473" t="s">
        <v>50</v>
      </c>
      <c r="L10" s="473" t="s">
        <v>126</v>
      </c>
      <c r="M10" s="473" t="s">
        <v>324</v>
      </c>
      <c r="N10" s="473" t="s">
        <v>325</v>
      </c>
      <c r="O10" s="473" t="s">
        <v>326</v>
      </c>
      <c r="P10" s="473" t="s">
        <v>327</v>
      </c>
      <c r="Q10" s="473" t="s">
        <v>328</v>
      </c>
      <c r="R10" s="473" t="s">
        <v>128</v>
      </c>
      <c r="S10" s="473" t="s">
        <v>134</v>
      </c>
      <c r="T10" s="473"/>
      <c r="U10" s="473"/>
      <c r="V10" s="473"/>
      <c r="W10" s="476" t="s">
        <v>415</v>
      </c>
      <c r="X10" s="473" t="s">
        <v>147</v>
      </c>
      <c r="Y10" s="473"/>
      <c r="Z10" s="473" t="s">
        <v>148</v>
      </c>
      <c r="AA10" s="473"/>
      <c r="AB10" s="473" t="s">
        <v>357</v>
      </c>
      <c r="AC10" s="481" t="s">
        <v>356</v>
      </c>
    </row>
    <row r="11" spans="1:43" s="9" customFormat="1" ht="15" customHeight="1" thickBot="1" x14ac:dyDescent="0.3">
      <c r="A11" s="127"/>
      <c r="B11" s="479"/>
      <c r="C11" s="474"/>
      <c r="D11" s="477"/>
      <c r="E11" s="477"/>
      <c r="F11" s="477"/>
      <c r="G11" s="474"/>
      <c r="H11" s="474"/>
      <c r="I11" s="474"/>
      <c r="J11" s="474"/>
      <c r="K11" s="474"/>
      <c r="L11" s="474"/>
      <c r="M11" s="474"/>
      <c r="N11" s="474"/>
      <c r="O11" s="474"/>
      <c r="P11" s="474"/>
      <c r="Q11" s="474"/>
      <c r="R11" s="474"/>
      <c r="S11" s="142" t="s">
        <v>131</v>
      </c>
      <c r="T11" s="142" t="s">
        <v>132</v>
      </c>
      <c r="U11" s="142" t="s">
        <v>133</v>
      </c>
      <c r="V11" s="142" t="s">
        <v>136</v>
      </c>
      <c r="W11" s="477"/>
      <c r="X11" s="49" t="s">
        <v>142</v>
      </c>
      <c r="Y11" s="142" t="s">
        <v>414</v>
      </c>
      <c r="Z11" s="50" t="s">
        <v>142</v>
      </c>
      <c r="AA11" s="142" t="s">
        <v>391</v>
      </c>
      <c r="AB11" s="474"/>
      <c r="AC11" s="482"/>
    </row>
    <row r="12" spans="1:43" s="4" customFormat="1" ht="30" customHeight="1" x14ac:dyDescent="0.25">
      <c r="A12" s="105"/>
      <c r="B12" s="458"/>
      <c r="C12" s="459"/>
      <c r="D12" s="464" t="str">
        <f>IF(B12=0,"",VLOOKUP(B12,'Datos SGC'!$B$50:$C$71,2))</f>
        <v/>
      </c>
      <c r="E12" s="467"/>
      <c r="F12" s="468"/>
      <c r="G12" s="258"/>
      <c r="H12" s="5"/>
      <c r="I12" s="6"/>
      <c r="J12" s="316"/>
      <c r="K12" s="316"/>
      <c r="L12" s="449" t="str">
        <f>IF(AND(J12=Datos!$B$186,K12=Datos!$B$193),Datos!$D$186,IF(AND(J12=Datos!$B$186,K12=Datos!$B$194),Datos!$E$186,IF(AND(J12=Datos!$B$186,K12=Datos!$B$195),Datos!$F$186,IF(AND(J12=Datos!$B$186,K12=Datos!$B$196),Datos!$G$186,IF(AND(J12=Datos!$B$186,K12=Datos!$B$197),Datos!$H$186,IF(AND(J12=Datos!$B$187,K12=Datos!$B$193),Datos!$D$187,IF(AND(J12=Datos!$B$187,K12=Datos!$B$194),Datos!$E$187,IF(AND(J12=Datos!$B$187,K12=Datos!$B$195),Datos!$F$187,IF(AND(J12=Datos!$B$187,K12=Datos!$B$196),Datos!$G$187,IF(AND(J12=Datos!$B$187,K12=Datos!$B$197),Datos!$H$187,IF(AND(J12=Datos!$B$188,K12=Datos!$B$193),Datos!$D$188,IF(AND(J12=Datos!$B$188,K12=Datos!$B$194),Datos!$E$188,IF(AND(J12=Datos!$B$188,K12=Datos!$B$195),Datos!$F$188,IF(AND(J12=Datos!$B$188,K12=Datos!$B$196),Datos!$G$188,IF(AND(J12=Datos!$B$188,K12=Datos!$B$197),Datos!$H$188,IF(AND(J12=Datos!$B$189,K12=Datos!$B$193),Datos!$D$189,IF(AND(J12=Datos!$B$189,K12=Datos!$B$194),Datos!$E$189,IF(AND(J12=Datos!$B$189,K12=Datos!$B$195),Datos!$F$189,IF(AND(J12=Datos!$B$189,K12=Datos!$B$196),Datos!$G$189,IF(AND(J12=Datos!$B$189,K12=Datos!$B$197),Datos!$H$189,IF(AND(J12=Datos!$B$190,K12=Datos!$B$193),Datos!$D$190,IF(AND(J12=Datos!$B$190,K12=Datos!$B$194),Datos!$E$190,IF(AND(J12=Datos!$B$190,K12=Datos!$B$195),Datos!$F$190,IF(AND(J12=Datos!$B$190,K12=Datos!$B$196),Datos!$G$190,IF(AND(J12=Datos!$B$190,K12=Datos!$B$197),Datos!$H$190,"-")))))))))))))))))))))))))</f>
        <v>-</v>
      </c>
      <c r="M12" s="6"/>
      <c r="N12" s="5"/>
      <c r="O12" s="5"/>
      <c r="P12" s="5"/>
      <c r="Q12" s="5"/>
      <c r="R12" s="6"/>
      <c r="S12" s="5"/>
      <c r="T12" s="5"/>
      <c r="U12" s="5"/>
      <c r="V12" s="5"/>
      <c r="W12" s="7">
        <f>((IF(S12=Datos!$B$83,0,IF(S12=Datos!$B$84,5,IF(S12=Datos!$B$85,10,IF(S12=Datos!$B$86,15,IF(S12=Datos!$B$87,20,IF(S12=Datos!$B$88,25,0)))))))/100)+((IF(T12=Datos!$B$83,0,IF(T12=Datos!$B$84,5,IF(T12=Datos!$B$85,10,IF(T12=Datos!$B$86,15,IF(T12=Datos!$B$87,20,IF(T12=Datos!$B$88,25,0)))))))/100)+((IF(U12=Datos!$B$83,0,IF(U12=Datos!$B$84,5,IF(U12=Datos!$B$85,10,IF(U12=Datos!$B$86,15,IF(U12=Datos!$B$87,20,IF(U12=Datos!$B$88,25,0)))))))/100)+((IF(V12=Datos!$B$83,0,IF(V12=Datos!$B$84,5,IF(V12=Datos!$B$85,10,IF(V12=Datos!$B$86,15,IF(V12=Datos!$B$87,20,IF(V12=Datos!$B$88,25,0)))))))/100)</f>
        <v>0</v>
      </c>
      <c r="X12" s="452">
        <f>IF(ISERROR((IF(R12=Datos!$B$80,W12,0)+IF(R13=Datos!$B$80,W13,0)+IF(R14=Datos!$B$80,W14,0)+IF(R15=Datos!$B$80,W15,0)+IF(R16=Datos!$B$80,W16,0)+IF(R17=Datos!$B$80,W17,0))/(IF(R12=Datos!$B$80,1,0)+IF(R13=Datos!$B$80,1,0)+IF(R14=Datos!$B$80,1,0)+IF(R15=Datos!$B$80,1,0)+IF(R16=Datos!$B$80,1,0)+IF(R17=Datos!$B$80,1,0))),0,(IF(R12=Datos!$B$80,W12,0)+IF(R13=Datos!$B$80,W13,0)+IF(R14=Datos!$B$80,W14,0)+IF(R15=Datos!$B$80,W15,0)+IF(R16=Datos!$B$80,W16,0)+IF(R17=Datos!$B$80,W17,0))/(IF(R12=Datos!$B$80,1,0)+IF(R13=Datos!$B$80,1,0)+IF(R14=Datos!$B$80,1,0)+IF(R15=Datos!$B$80,1,0)+IF(R16=Datos!$B$80,1,0)+IF(R17=Datos!$B$80,1,0)))</f>
        <v>0</v>
      </c>
      <c r="Y12" s="446" t="str">
        <f>IF(J12="","-",(IF(X12&gt;0,(IF(J12=Datos!$B$65,Datos!$B$65,IF(AND(J12=Datos!$B$66,X12&gt;0.49),Datos!$B$65,IF(AND(J12=Datos!$B$67,X12&gt;0.74),Datos!$B$65,IF(AND(J12=Datos!$B$67,X12&lt;0.75,X12&gt;0.49),Datos!$B$66,IF(AND(J12=Datos!$B$68,X12&gt;0.74),Datos!$B$66,IF(AND(J12=Datos!$B$68,X12&lt;0.75,X12&gt;0.49),Datos!$B$67,IF(AND(J12=Datos!$B$69,X12&gt;0.74),Datos!$B$67,IF(AND(J12=Datos!$B$69,X12&lt;0.75,X12&gt;0.49),Datos!$B$68,J12))))))))),J12)))</f>
        <v>-</v>
      </c>
      <c r="Z12" s="455">
        <f>IF(ISERROR((IF(R12=Datos!$B$79,W12,0)+IF(R13=Datos!$B$79,W13,0)+IF(R14=Datos!$B$79,W14,0)+IF(R15=Datos!$B$79,W15,0)+IF(R16=Datos!$B$79,W16,0)+IF(R17=Datos!$B$79,W17,0))/(IF(R12=Datos!$B$79,1,0)+IF(R13=Datos!$B$79,1,0)+IF(R14=Datos!$B$79,1,0)+IF(R15=Datos!$B$79,1,0)+IF(R16=Datos!$B$79,1,0)+IF(R17=Datos!$B$79,1,0))),0,(IF(R12=Datos!$B$79,W12,0)+IF(R13=Datos!$B$79,W13,0)+IF(R14=Datos!$B$79,W14,0)+IF(R15=Datos!$B$79,W15,0)+IF(R16=Datos!$B$79,W16,0)+IF(R17=Datos!$B$79,W17,0))/(IF(R12=Datos!$B$79,1,0)+IF(R13=Datos!$B$79,1,0)+IF(R14=Datos!$B$79,1,0)+IF(R15=Datos!$B$79,1,0)+IF(R16=Datos!$B$79,1,0)+IF(R17=Datos!$B$79,1,0)))</f>
        <v>0</v>
      </c>
      <c r="AA12" s="446" t="str">
        <f>IF(K12="","-",(IF(Z12&gt;0,(IF(K12=Datos!$B$72,Datos!$B$72,IF(AND(K12=Datos!$B$73,Z12&gt;0.49),Datos!$B$72,IF(AND(K12=Datos!$B$74,Z12&gt;0.74),Datos!$B$72,IF(AND(K12=Datos!$B$74,Z12&lt;0.75,Z12&gt;0.49),Datos!$B$73,IF(AND(K12=Datos!$B$75,Z12&gt;0.74),Datos!$B$73,IF(AND(K12=Datos!$B$75,Z12&lt;0.75,Z12&gt;0.49),Datos!$B$74,IF(AND(K12=Datos!$B$76,Z12&gt;0.74),Datos!$B$74,IF(AND(K12=Datos!$B$76,Z12&lt;0.75,Z12&gt;0.49),Datos!$B$75,K12))))))))),K12)))</f>
        <v>-</v>
      </c>
      <c r="AB12" s="449" t="str">
        <f>IF(AND(Y12=Datos!$B$186,AA12=Datos!$B$193),Datos!$D$186,IF(AND(Y12=Datos!$B$186,AA12=Datos!$B$194),Datos!$E$186,IF(AND(Y12=Datos!$B$186,AA12=Datos!$B$195),Datos!$F$186,IF(AND(Y12=Datos!$B$186,AA12=Datos!$B$196),Datos!$G$186,IF(AND(Y12=Datos!$B$186,AA12=Datos!$B$197),Datos!$H$186,IF(AND(Y12=Datos!$B$187,AA12=Datos!$B$193),Datos!$D$187,IF(AND(Y12=Datos!$B$187,AA12=Datos!$B$194),Datos!$E$187,IF(AND(Y12=Datos!$B$187,AA12=Datos!$B$195),Datos!$F$187,IF(AND(Y12=Datos!$B$187,AA12=Datos!$B$196),Datos!$G$187,IF(AND(Y12=Datos!$B$187,AA12=Datos!$B$197),Datos!$H$187,IF(AND(Y12=Datos!$B$188,AA12=Datos!$B$193),Datos!$D$188,IF(AND(Y12=Datos!$B$188,AA12=Datos!$B$194),Datos!$E$188,IF(AND(Y12=Datos!$B$188,AA12=Datos!$B$195),Datos!$F$188,IF(AND(Y12=Datos!$B$188,AA12=Datos!$B$196),Datos!$G$188,IF(AND(Y12=Datos!$B$188,AA12=Datos!$B$197),Datos!$H$188,IF(AND(Y12=Datos!$B$189,AA12=Datos!$B$193),Datos!$D$189,IF(AND(Y12=Datos!$B$189,AA12=Datos!$B$194),Datos!$E$189,IF(AND(Y12=Datos!$B$189,AA12=Datos!$B$195),Datos!$F$189,IF(AND(Y12=Datos!$B$189,AA12=Datos!$B$196),Datos!$G$189,IF(AND(Y12=Datos!$B$189,AA12=Datos!$B$197),Datos!$H$189,IF(AND(Y12=Datos!$B$190,AA12=Datos!$B$193),Datos!$D$190,IF(AND(Y12=Datos!$B$190,AA12=Datos!$B$194),Datos!$E$190,IF(AND(Y12=Datos!$B$190,AA12=Datos!$B$195),Datos!$F$190,IF(AND(Y12=Datos!$B$190,AA12=Datos!$B$196),Datos!$G$190,IF(AND(Y12=Datos!$B$190,AA12=Datos!$B$197),Datos!$H$190,"-")))))))))))))))))))))))))</f>
        <v>-</v>
      </c>
      <c r="AC12" s="51"/>
    </row>
    <row r="13" spans="1:43" s="4" customFormat="1" ht="30" customHeight="1" x14ac:dyDescent="0.25">
      <c r="A13" s="105"/>
      <c r="B13" s="460"/>
      <c r="C13" s="461"/>
      <c r="D13" s="465"/>
      <c r="E13" s="469"/>
      <c r="F13" s="470"/>
      <c r="G13" s="259"/>
      <c r="H13" s="52"/>
      <c r="I13" s="53"/>
      <c r="J13" s="317"/>
      <c r="K13" s="317"/>
      <c r="L13" s="450"/>
      <c r="M13" s="53"/>
      <c r="N13" s="52"/>
      <c r="O13" s="52"/>
      <c r="P13" s="52"/>
      <c r="Q13" s="52"/>
      <c r="R13" s="53"/>
      <c r="S13" s="52"/>
      <c r="T13" s="52"/>
      <c r="U13" s="52"/>
      <c r="V13" s="52"/>
      <c r="W13" s="54">
        <f>((IF(S13=Datos!$B$83,0,IF(S13=Datos!$B$84,5,IF(S13=Datos!$B$85,10,IF(S13=Datos!$B$86,15,IF(S13=Datos!$B$87,20,IF(S13=Datos!$B$88,25,0)))))))/100)+((IF(T13=Datos!$B$83,0,IF(T13=Datos!$B$84,5,IF(T13=Datos!$B$85,10,IF(T13=Datos!$B$86,15,IF(T13=Datos!$B$87,20,IF(T13=Datos!$B$88,25,0)))))))/100)+((IF(U13=Datos!$B$83,0,IF(U13=Datos!$B$84,5,IF(U13=Datos!$B$85,10,IF(U13=Datos!$B$86,15,IF(U13=Datos!$B$87,20,IF(U13=Datos!$B$88,25,0)))))))/100)+((IF(V13=Datos!$B$83,0,IF(V13=Datos!$B$84,5,IF(V13=Datos!$B$85,10,IF(V13=Datos!$B$86,15,IF(V13=Datos!$B$87,20,IF(V13=Datos!$B$88,25,0)))))))/100)</f>
        <v>0</v>
      </c>
      <c r="X13" s="453"/>
      <c r="Y13" s="447"/>
      <c r="Z13" s="456"/>
      <c r="AA13" s="447"/>
      <c r="AB13" s="450"/>
      <c r="AC13" s="55"/>
    </row>
    <row r="14" spans="1:43" s="4" customFormat="1" ht="30" customHeight="1" x14ac:dyDescent="0.25">
      <c r="A14" s="105"/>
      <c r="B14" s="460"/>
      <c r="C14" s="461"/>
      <c r="D14" s="465"/>
      <c r="E14" s="469"/>
      <c r="F14" s="470"/>
      <c r="G14" s="259"/>
      <c r="H14" s="52"/>
      <c r="I14" s="53"/>
      <c r="J14" s="317"/>
      <c r="K14" s="317"/>
      <c r="L14" s="450"/>
      <c r="M14" s="53"/>
      <c r="N14" s="52"/>
      <c r="O14" s="52"/>
      <c r="P14" s="52"/>
      <c r="Q14" s="52"/>
      <c r="R14" s="53"/>
      <c r="S14" s="52"/>
      <c r="T14" s="52"/>
      <c r="U14" s="52"/>
      <c r="V14" s="52"/>
      <c r="W14" s="54">
        <f>((IF(S14=Datos!$B$83,0,IF(S14=Datos!$B$84,5,IF(S14=Datos!$B$85,10,IF(S14=Datos!$B$86,15,IF(S14=Datos!$B$87,20,IF(S14=Datos!$B$88,25,0)))))))/100)+((IF(T14=Datos!$B$83,0,IF(T14=Datos!$B$84,5,IF(T14=Datos!$B$85,10,IF(T14=Datos!$B$86,15,IF(T14=Datos!$B$87,20,IF(T14=Datos!$B$88,25,0)))))))/100)+((IF(U14=Datos!$B$83,0,IF(U14=Datos!$B$84,5,IF(U14=Datos!$B$85,10,IF(U14=Datos!$B$86,15,IF(U14=Datos!$B$87,20,IF(U14=Datos!$B$88,25,0)))))))/100)+((IF(V14=Datos!$B$83,0,IF(V14=Datos!$B$84,5,IF(V14=Datos!$B$85,10,IF(V14=Datos!$B$86,15,IF(V14=Datos!$B$87,20,IF(V14=Datos!$B$88,25,0)))))))/100)</f>
        <v>0</v>
      </c>
      <c r="X14" s="453"/>
      <c r="Y14" s="447"/>
      <c r="Z14" s="456"/>
      <c r="AA14" s="447"/>
      <c r="AB14" s="450"/>
      <c r="AC14" s="55"/>
    </row>
    <row r="15" spans="1:43" s="4" customFormat="1" ht="30" customHeight="1" x14ac:dyDescent="0.25">
      <c r="A15" s="105"/>
      <c r="B15" s="460"/>
      <c r="C15" s="461"/>
      <c r="D15" s="465"/>
      <c r="E15" s="469"/>
      <c r="F15" s="470"/>
      <c r="G15" s="259"/>
      <c r="H15" s="52"/>
      <c r="I15" s="53"/>
      <c r="J15" s="317"/>
      <c r="K15" s="317"/>
      <c r="L15" s="450"/>
      <c r="M15" s="53"/>
      <c r="N15" s="52"/>
      <c r="O15" s="52"/>
      <c r="P15" s="52"/>
      <c r="Q15" s="52"/>
      <c r="R15" s="53"/>
      <c r="S15" s="52"/>
      <c r="T15" s="52"/>
      <c r="U15" s="52"/>
      <c r="V15" s="52"/>
      <c r="W15" s="54">
        <f>((IF(S15=Datos!$B$83,0,IF(S15=Datos!$B$84,5,IF(S15=Datos!$B$85,10,IF(S15=Datos!$B$86,15,IF(S15=Datos!$B$87,20,IF(S15=Datos!$B$88,25,0)))))))/100)+((IF(T15=Datos!$B$83,0,IF(T15=Datos!$B$84,5,IF(T15=Datos!$B$85,10,IF(T15=Datos!$B$86,15,IF(T15=Datos!$B$87,20,IF(T15=Datos!$B$88,25,0)))))))/100)+((IF(U15=Datos!$B$83,0,IF(U15=Datos!$B$84,5,IF(U15=Datos!$B$85,10,IF(U15=Datos!$B$86,15,IF(U15=Datos!$B$87,20,IF(U15=Datos!$B$88,25,0)))))))/100)+((IF(V15=Datos!$B$83,0,IF(V15=Datos!$B$84,5,IF(V15=Datos!$B$85,10,IF(V15=Datos!$B$86,15,IF(V15=Datos!$B$87,20,IF(V15=Datos!$B$88,25,0)))))))/100)</f>
        <v>0</v>
      </c>
      <c r="X15" s="453"/>
      <c r="Y15" s="447"/>
      <c r="Z15" s="456"/>
      <c r="AA15" s="447"/>
      <c r="AB15" s="450"/>
      <c r="AC15" s="55"/>
    </row>
    <row r="16" spans="1:43" s="4" customFormat="1" ht="30" customHeight="1" x14ac:dyDescent="0.25">
      <c r="A16" s="105"/>
      <c r="B16" s="460"/>
      <c r="C16" s="461"/>
      <c r="D16" s="465"/>
      <c r="E16" s="469"/>
      <c r="F16" s="470"/>
      <c r="G16" s="259"/>
      <c r="H16" s="52"/>
      <c r="I16" s="53"/>
      <c r="J16" s="317"/>
      <c r="K16" s="317"/>
      <c r="L16" s="450"/>
      <c r="M16" s="53"/>
      <c r="N16" s="52"/>
      <c r="O16" s="52"/>
      <c r="P16" s="52"/>
      <c r="Q16" s="52"/>
      <c r="R16" s="53"/>
      <c r="S16" s="52"/>
      <c r="T16" s="52"/>
      <c r="U16" s="52"/>
      <c r="V16" s="52"/>
      <c r="W16" s="54">
        <f>((IF(S16=Datos!$B$83,0,IF(S16=Datos!$B$84,5,IF(S16=Datos!$B$85,10,IF(S16=Datos!$B$86,15,IF(S16=Datos!$B$87,20,IF(S16=Datos!$B$88,25,0)))))))/100)+((IF(T16=Datos!$B$83,0,IF(T16=Datos!$B$84,5,IF(T16=Datos!$B$85,10,IF(T16=Datos!$B$86,15,IF(T16=Datos!$B$87,20,IF(T16=Datos!$B$88,25,0)))))))/100)+((IF(U16=Datos!$B$83,0,IF(U16=Datos!$B$84,5,IF(U16=Datos!$B$85,10,IF(U16=Datos!$B$86,15,IF(U16=Datos!$B$87,20,IF(U16=Datos!$B$88,25,0)))))))/100)+((IF(V16=Datos!$B$83,0,IF(V16=Datos!$B$84,5,IF(V16=Datos!$B$85,10,IF(V16=Datos!$B$86,15,IF(V16=Datos!$B$87,20,IF(V16=Datos!$B$88,25,0)))))))/100)</f>
        <v>0</v>
      </c>
      <c r="X16" s="453"/>
      <c r="Y16" s="447"/>
      <c r="Z16" s="456"/>
      <c r="AA16" s="447"/>
      <c r="AB16" s="450"/>
      <c r="AC16" s="55"/>
    </row>
    <row r="17" spans="1:29" s="4" customFormat="1" ht="30" customHeight="1" thickBot="1" x14ac:dyDescent="0.3">
      <c r="A17" s="105"/>
      <c r="B17" s="462"/>
      <c r="C17" s="463"/>
      <c r="D17" s="466"/>
      <c r="E17" s="471"/>
      <c r="F17" s="472"/>
      <c r="G17" s="260"/>
      <c r="H17" s="56"/>
      <c r="I17" s="57"/>
      <c r="J17" s="318"/>
      <c r="K17" s="318"/>
      <c r="L17" s="451"/>
      <c r="M17" s="57"/>
      <c r="N17" s="56"/>
      <c r="O17" s="56"/>
      <c r="P17" s="56"/>
      <c r="Q17" s="56"/>
      <c r="R17" s="57"/>
      <c r="S17" s="56"/>
      <c r="T17" s="56"/>
      <c r="U17" s="56"/>
      <c r="V17" s="56"/>
      <c r="W17" s="58">
        <f>((IF(S17=Datos!$B$83,0,IF(S17=Datos!$B$84,5,IF(S17=Datos!$B$85,10,IF(S17=Datos!$B$86,15,IF(S17=Datos!$B$87,20,IF(S17=Datos!$B$88,25,0)))))))/100)+((IF(T17=Datos!$B$83,0,IF(T17=Datos!$B$84,5,IF(T17=Datos!$B$85,10,IF(T17=Datos!$B$86,15,IF(T17=Datos!$B$87,20,IF(T17=Datos!$B$88,25,0)))))))/100)+((IF(U17=Datos!$B$83,0,IF(U17=Datos!$B$84,5,IF(U17=Datos!$B$85,10,IF(U17=Datos!$B$86,15,IF(U17=Datos!$B$87,20,IF(U17=Datos!$B$88,25,0)))))))/100)+((IF(V17=Datos!$B$83,0,IF(V17=Datos!$B$84,5,IF(V17=Datos!$B$85,10,IF(V17=Datos!$B$86,15,IF(V17=Datos!$B$87,20,IF(V17=Datos!$B$88,25,0)))))))/100)</f>
        <v>0</v>
      </c>
      <c r="X17" s="454"/>
      <c r="Y17" s="448"/>
      <c r="Z17" s="457"/>
      <c r="AA17" s="448"/>
      <c r="AB17" s="451"/>
      <c r="AC17" s="59"/>
    </row>
    <row r="18" spans="1:29" s="4" customFormat="1" ht="30" customHeight="1" x14ac:dyDescent="0.25">
      <c r="A18" s="105"/>
      <c r="B18" s="458"/>
      <c r="C18" s="459"/>
      <c r="D18" s="464" t="str">
        <f>IF(B18=0,"",VLOOKUP(B18,'Datos SGC'!$B$50:$C$71,2))</f>
        <v/>
      </c>
      <c r="E18" s="467"/>
      <c r="F18" s="468"/>
      <c r="G18" s="258"/>
      <c r="H18" s="65"/>
      <c r="I18" s="66"/>
      <c r="J18" s="316"/>
      <c r="K18" s="316"/>
      <c r="L18" s="449" t="str">
        <f>IF(AND(J18=Datos!$B$186,K18=Datos!$B$193),Datos!$D$186,IF(AND(J18=Datos!$B$186,K18=Datos!$B$194),Datos!$E$186,IF(AND(J18=Datos!$B$186,K18=Datos!$B$195),Datos!$F$186,IF(AND(J18=Datos!$B$186,K18=Datos!$B$196),Datos!$G$186,IF(AND(J18=Datos!$B$186,K18=Datos!$B$197),Datos!$H$186,IF(AND(J18=Datos!$B$187,K18=Datos!$B$193),Datos!$D$187,IF(AND(J18=Datos!$B$187,K18=Datos!$B$194),Datos!$E$187,IF(AND(J18=Datos!$B$187,K18=Datos!$B$195),Datos!$F$187,IF(AND(J18=Datos!$B$187,K18=Datos!$B$196),Datos!$G$187,IF(AND(J18=Datos!$B$187,K18=Datos!$B$197),Datos!$H$187,IF(AND(J18=Datos!$B$188,K18=Datos!$B$193),Datos!$D$188,IF(AND(J18=Datos!$B$188,K18=Datos!$B$194),Datos!$E$188,IF(AND(J18=Datos!$B$188,K18=Datos!$B$195),Datos!$F$188,IF(AND(J18=Datos!$B$188,K18=Datos!$B$196),Datos!$G$188,IF(AND(J18=Datos!$B$188,K18=Datos!$B$197),Datos!$H$188,IF(AND(J18=Datos!$B$189,K18=Datos!$B$193),Datos!$D$189,IF(AND(J18=Datos!$B$189,K18=Datos!$B$194),Datos!$E$189,IF(AND(J18=Datos!$B$189,K18=Datos!$B$195),Datos!$F$189,IF(AND(J18=Datos!$B$189,K18=Datos!$B$196),Datos!$G$189,IF(AND(J18=Datos!$B$189,K18=Datos!$B$197),Datos!$H$189,IF(AND(J18=Datos!$B$190,K18=Datos!$B$193),Datos!$D$190,IF(AND(J18=Datos!$B$190,K18=Datos!$B$194),Datos!$E$190,IF(AND(J18=Datos!$B$190,K18=Datos!$B$195),Datos!$F$190,IF(AND(J18=Datos!$B$190,K18=Datos!$B$196),Datos!$G$190,IF(AND(J18=Datos!$B$190,K18=Datos!$B$197),Datos!$H$190,"-")))))))))))))))))))))))))</f>
        <v>-</v>
      </c>
      <c r="M18" s="66"/>
      <c r="N18" s="65"/>
      <c r="O18" s="65"/>
      <c r="P18" s="65"/>
      <c r="Q18" s="65"/>
      <c r="R18" s="66"/>
      <c r="S18" s="65"/>
      <c r="T18" s="65"/>
      <c r="U18" s="65"/>
      <c r="V18" s="65"/>
      <c r="W18" s="64">
        <f>((IF(S18=Datos!$B$83,0,IF(S18=Datos!$B$84,5,IF(S18=Datos!$B$85,10,IF(S18=Datos!$B$86,15,IF(S18=Datos!$B$87,20,IF(S18=Datos!$B$88,25,0)))))))/100)+((IF(T18=Datos!$B$83,0,IF(T18=Datos!$B$84,5,IF(T18=Datos!$B$85,10,IF(T18=Datos!$B$86,15,IF(T18=Datos!$B$87,20,IF(T18=Datos!$B$88,25,0)))))))/100)+((IF(U18=Datos!$B$83,0,IF(U18=Datos!$B$84,5,IF(U18=Datos!$B$85,10,IF(U18=Datos!$B$86,15,IF(U18=Datos!$B$87,20,IF(U18=Datos!$B$88,25,0)))))))/100)+((IF(V18=Datos!$B$83,0,IF(V18=Datos!$B$84,5,IF(V18=Datos!$B$85,10,IF(V18=Datos!$B$86,15,IF(V18=Datos!$B$87,20,IF(V18=Datos!$B$88,25,0)))))))/100)</f>
        <v>0</v>
      </c>
      <c r="X18" s="452">
        <f>IF(ISERROR((IF(R18=Datos!$B$80,W18,0)+IF(R19=Datos!$B$80,W19,0)+IF(R20=Datos!$B$80,W20,0)+IF(R21=Datos!$B$80,W21,0)+IF(R22=Datos!$B$80,W22,0)+IF(R23=Datos!$B$80,W23,0))/(IF(R18=Datos!$B$80,1,0)+IF(R19=Datos!$B$80,1,0)+IF(R20=Datos!$B$80,1,0)+IF(R21=Datos!$B$80,1,0)+IF(R22=Datos!$B$80,1,0)+IF(R23=Datos!$B$80,1,0))),0,(IF(R18=Datos!$B$80,W18,0)+IF(R19=Datos!$B$80,W19,0)+IF(R20=Datos!$B$80,W20,0)+IF(R21=Datos!$B$80,W21,0)+IF(R22=Datos!$B$80,W22,0)+IF(R23=Datos!$B$80,W23,0))/(IF(R18=Datos!$B$80,1,0)+IF(R19=Datos!$B$80,1,0)+IF(R20=Datos!$B$80,1,0)+IF(R21=Datos!$B$80,1,0)+IF(R22=Datos!$B$80,1,0)+IF(R23=Datos!$B$80,1,0)))</f>
        <v>0</v>
      </c>
      <c r="Y18" s="446" t="str">
        <f>IF(J18="","-",(IF(X18&gt;0,(IF(J18=Datos!$B$65,Datos!$B$65,IF(AND(J18=Datos!$B$66,X18&gt;0.49),Datos!$B$65,IF(AND(J18=Datos!$B$67,X18&gt;0.74),Datos!$B$65,IF(AND(J18=Datos!$B$67,X18&lt;0.75,X18&gt;0.49),Datos!$B$66,IF(AND(J18=Datos!$B$68,X18&gt;0.74),Datos!$B$66,IF(AND(J18=Datos!$B$68,X18&lt;0.75,X18&gt;0.49),Datos!$B$67,IF(AND(J18=Datos!$B$69,X18&gt;0.74),Datos!$B$67,IF(AND(J18=Datos!$B$69,X18&lt;0.75,X18&gt;0.49),Datos!$B$68,J18))))))))),J18)))</f>
        <v>-</v>
      </c>
      <c r="Z18" s="455">
        <f>IF(ISERROR((IF(R18=Datos!$B$79,W18,0)+IF(R19=Datos!$B$79,W19,0)+IF(R20=Datos!$B$79,W20,0)+IF(R21=Datos!$B$79,W21,0)+IF(R22=Datos!$B$79,W22,0)+IF(R23=Datos!$B$79,W23,0))/(IF(R18=Datos!$B$79,1,0)+IF(R19=Datos!$B$79,1,0)+IF(R20=Datos!$B$79,1,0)+IF(R21=Datos!$B$79,1,0)+IF(R22=Datos!$B$79,1,0)+IF(R23=Datos!$B$79,1,0))),0,(IF(R18=Datos!$B$79,W18,0)+IF(R19=Datos!$B$79,W19,0)+IF(R20=Datos!$B$79,W20,0)+IF(R21=Datos!$B$79,W21,0)+IF(R22=Datos!$B$79,W22,0)+IF(R23=Datos!$B$79,W23,0))/(IF(R18=Datos!$B$79,1,0)+IF(R19=Datos!$B$79,1,0)+IF(R20=Datos!$B$79,1,0)+IF(R21=Datos!$B$79,1,0)+IF(R22=Datos!$B$79,1,0)+IF(R23=Datos!$B$79,1,0)))</f>
        <v>0</v>
      </c>
      <c r="AA18" s="446" t="str">
        <f>IF(K18="","-",(IF(Z18&gt;0,(IF(K18=Datos!$B$72,Datos!$B$72,IF(AND(K18=Datos!$B$73,Z18&gt;0.49),Datos!$B$72,IF(AND(K18=Datos!$B$74,Z18&gt;0.74),Datos!$B$72,IF(AND(K18=Datos!$B$74,Z18&lt;0.75,Z18&gt;0.49),Datos!$B$73,IF(AND(K18=Datos!$B$75,Z18&gt;0.74),Datos!$B$73,IF(AND(K18=Datos!$B$75,Z18&lt;0.75,Z18&gt;0.49),Datos!$B$74,IF(AND(K18=Datos!$B$76,Z18&gt;0.74),Datos!$B$74,IF(AND(K18=Datos!$B$76,Z18&lt;0.75,Z18&gt;0.49),Datos!$B$75,K18))))))))),K18)))</f>
        <v>-</v>
      </c>
      <c r="AB18" s="449" t="str">
        <f>IF(AND(Y18=Datos!$B$186,AA18=Datos!$B$193),Datos!$D$186,IF(AND(Y18=Datos!$B$186,AA18=Datos!$B$194),Datos!$E$186,IF(AND(Y18=Datos!$B$186,AA18=Datos!$B$195),Datos!$F$186,IF(AND(Y18=Datos!$B$186,AA18=Datos!$B$196),Datos!$G$186,IF(AND(Y18=Datos!$B$186,AA18=Datos!$B$197),Datos!$H$186,IF(AND(Y18=Datos!$B$187,AA18=Datos!$B$193),Datos!$D$187,IF(AND(Y18=Datos!$B$187,AA18=Datos!$B$194),Datos!$E$187,IF(AND(Y18=Datos!$B$187,AA18=Datos!$B$195),Datos!$F$187,IF(AND(Y18=Datos!$B$187,AA18=Datos!$B$196),Datos!$G$187,IF(AND(Y18=Datos!$B$187,AA18=Datos!$B$197),Datos!$H$187,IF(AND(Y18=Datos!$B$188,AA18=Datos!$B$193),Datos!$D$188,IF(AND(Y18=Datos!$B$188,AA18=Datos!$B$194),Datos!$E$188,IF(AND(Y18=Datos!$B$188,AA18=Datos!$B$195),Datos!$F$188,IF(AND(Y18=Datos!$B$188,AA18=Datos!$B$196),Datos!$G$188,IF(AND(Y18=Datos!$B$188,AA18=Datos!$B$197),Datos!$H$188,IF(AND(Y18=Datos!$B$189,AA18=Datos!$B$193),Datos!$D$189,IF(AND(Y18=Datos!$B$189,AA18=Datos!$B$194),Datos!$E$189,IF(AND(Y18=Datos!$B$189,AA18=Datos!$B$195),Datos!$F$189,IF(AND(Y18=Datos!$B$189,AA18=Datos!$B$196),Datos!$G$189,IF(AND(Y18=Datos!$B$189,AA18=Datos!$B$197),Datos!$H$189,IF(AND(Y18=Datos!$B$190,AA18=Datos!$B$193),Datos!$D$190,IF(AND(Y18=Datos!$B$190,AA18=Datos!$B$194),Datos!$E$190,IF(AND(Y18=Datos!$B$190,AA18=Datos!$B$195),Datos!$F$190,IF(AND(Y18=Datos!$B$190,AA18=Datos!$B$196),Datos!$G$190,IF(AND(Y18=Datos!$B$190,AA18=Datos!$B$197),Datos!$H$190,"-")))))))))))))))))))))))))</f>
        <v>-</v>
      </c>
      <c r="AC18" s="51"/>
    </row>
    <row r="19" spans="1:29" s="4" customFormat="1" ht="30" customHeight="1" x14ac:dyDescent="0.25">
      <c r="A19" s="105"/>
      <c r="B19" s="460"/>
      <c r="C19" s="461"/>
      <c r="D19" s="465"/>
      <c r="E19" s="469"/>
      <c r="F19" s="470"/>
      <c r="G19" s="259"/>
      <c r="H19" s="52"/>
      <c r="I19" s="53"/>
      <c r="J19" s="317"/>
      <c r="K19" s="317"/>
      <c r="L19" s="450"/>
      <c r="M19" s="53"/>
      <c r="N19" s="52"/>
      <c r="O19" s="52"/>
      <c r="P19" s="52"/>
      <c r="Q19" s="52"/>
      <c r="R19" s="53"/>
      <c r="S19" s="52"/>
      <c r="T19" s="52"/>
      <c r="U19" s="52"/>
      <c r="V19" s="52"/>
      <c r="W19" s="54">
        <f>((IF(S19=Datos!$B$83,0,IF(S19=Datos!$B$84,5,IF(S19=Datos!$B$85,10,IF(S19=Datos!$B$86,15,IF(S19=Datos!$B$87,20,IF(S19=Datos!$B$88,25,0)))))))/100)+((IF(T19=Datos!$B$83,0,IF(T19=Datos!$B$84,5,IF(T19=Datos!$B$85,10,IF(T19=Datos!$B$86,15,IF(T19=Datos!$B$87,20,IF(T19=Datos!$B$88,25,0)))))))/100)+((IF(U19=Datos!$B$83,0,IF(U19=Datos!$B$84,5,IF(U19=Datos!$B$85,10,IF(U19=Datos!$B$86,15,IF(U19=Datos!$B$87,20,IF(U19=Datos!$B$88,25,0)))))))/100)+((IF(V19=Datos!$B$83,0,IF(V19=Datos!$B$84,5,IF(V19=Datos!$B$85,10,IF(V19=Datos!$B$86,15,IF(V19=Datos!$B$87,20,IF(V19=Datos!$B$88,25,0)))))))/100)</f>
        <v>0</v>
      </c>
      <c r="X19" s="453"/>
      <c r="Y19" s="447"/>
      <c r="Z19" s="456"/>
      <c r="AA19" s="447"/>
      <c r="AB19" s="450"/>
      <c r="AC19" s="55"/>
    </row>
    <row r="20" spans="1:29" s="4" customFormat="1" ht="30" customHeight="1" x14ac:dyDescent="0.25">
      <c r="A20" s="105"/>
      <c r="B20" s="460"/>
      <c r="C20" s="461"/>
      <c r="D20" s="465"/>
      <c r="E20" s="469"/>
      <c r="F20" s="470"/>
      <c r="G20" s="259"/>
      <c r="H20" s="52"/>
      <c r="I20" s="53"/>
      <c r="J20" s="317"/>
      <c r="K20" s="317"/>
      <c r="L20" s="450"/>
      <c r="M20" s="53"/>
      <c r="N20" s="52"/>
      <c r="O20" s="52"/>
      <c r="P20" s="52"/>
      <c r="Q20" s="52"/>
      <c r="R20" s="53"/>
      <c r="S20" s="52"/>
      <c r="T20" s="52"/>
      <c r="U20" s="52"/>
      <c r="V20" s="52"/>
      <c r="W20" s="54">
        <f>((IF(S20=Datos!$B$83,0,IF(S20=Datos!$B$84,5,IF(S20=Datos!$B$85,10,IF(S20=Datos!$B$86,15,IF(S20=Datos!$B$87,20,IF(S20=Datos!$B$88,25,0)))))))/100)+((IF(T20=Datos!$B$83,0,IF(T20=Datos!$B$84,5,IF(T20=Datos!$B$85,10,IF(T20=Datos!$B$86,15,IF(T20=Datos!$B$87,20,IF(T20=Datos!$B$88,25,0)))))))/100)+((IF(U20=Datos!$B$83,0,IF(U20=Datos!$B$84,5,IF(U20=Datos!$B$85,10,IF(U20=Datos!$B$86,15,IF(U20=Datos!$B$87,20,IF(U20=Datos!$B$88,25,0)))))))/100)+((IF(V20=Datos!$B$83,0,IF(V20=Datos!$B$84,5,IF(V20=Datos!$B$85,10,IF(V20=Datos!$B$86,15,IF(V20=Datos!$B$87,20,IF(V20=Datos!$B$88,25,0)))))))/100)</f>
        <v>0</v>
      </c>
      <c r="X20" s="453"/>
      <c r="Y20" s="447"/>
      <c r="Z20" s="456"/>
      <c r="AA20" s="447"/>
      <c r="AB20" s="450"/>
      <c r="AC20" s="55"/>
    </row>
    <row r="21" spans="1:29" s="4" customFormat="1" ht="30" customHeight="1" x14ac:dyDescent="0.25">
      <c r="A21" s="105"/>
      <c r="B21" s="460"/>
      <c r="C21" s="461"/>
      <c r="D21" s="465"/>
      <c r="E21" s="469"/>
      <c r="F21" s="470"/>
      <c r="G21" s="259"/>
      <c r="H21" s="52"/>
      <c r="I21" s="53"/>
      <c r="J21" s="317"/>
      <c r="K21" s="317"/>
      <c r="L21" s="450"/>
      <c r="M21" s="53"/>
      <c r="N21" s="52"/>
      <c r="O21" s="52"/>
      <c r="P21" s="52"/>
      <c r="Q21" s="52"/>
      <c r="R21" s="53"/>
      <c r="S21" s="52"/>
      <c r="T21" s="52"/>
      <c r="U21" s="52"/>
      <c r="V21" s="52"/>
      <c r="W21" s="54">
        <f>((IF(S21=Datos!$B$83,0,IF(S21=Datos!$B$84,5,IF(S21=Datos!$B$85,10,IF(S21=Datos!$B$86,15,IF(S21=Datos!$B$87,20,IF(S21=Datos!$B$88,25,0)))))))/100)+((IF(T21=Datos!$B$83,0,IF(T21=Datos!$B$84,5,IF(T21=Datos!$B$85,10,IF(T21=Datos!$B$86,15,IF(T21=Datos!$B$87,20,IF(T21=Datos!$B$88,25,0)))))))/100)+((IF(U21=Datos!$B$83,0,IF(U21=Datos!$B$84,5,IF(U21=Datos!$B$85,10,IF(U21=Datos!$B$86,15,IF(U21=Datos!$B$87,20,IF(U21=Datos!$B$88,25,0)))))))/100)+((IF(V21=Datos!$B$83,0,IF(V21=Datos!$B$84,5,IF(V21=Datos!$B$85,10,IF(V21=Datos!$B$86,15,IF(V21=Datos!$B$87,20,IF(V21=Datos!$B$88,25,0)))))))/100)</f>
        <v>0</v>
      </c>
      <c r="X21" s="453"/>
      <c r="Y21" s="447"/>
      <c r="Z21" s="456"/>
      <c r="AA21" s="447"/>
      <c r="AB21" s="450"/>
      <c r="AC21" s="55"/>
    </row>
    <row r="22" spans="1:29" s="4" customFormat="1" ht="30" customHeight="1" x14ac:dyDescent="0.25">
      <c r="A22" s="105"/>
      <c r="B22" s="460"/>
      <c r="C22" s="461"/>
      <c r="D22" s="465"/>
      <c r="E22" s="469"/>
      <c r="F22" s="470"/>
      <c r="G22" s="259"/>
      <c r="H22" s="52"/>
      <c r="I22" s="53"/>
      <c r="J22" s="317"/>
      <c r="K22" s="317"/>
      <c r="L22" s="450"/>
      <c r="M22" s="53"/>
      <c r="N22" s="52"/>
      <c r="O22" s="52"/>
      <c r="P22" s="52"/>
      <c r="Q22" s="52"/>
      <c r="R22" s="53"/>
      <c r="S22" s="52"/>
      <c r="T22" s="52"/>
      <c r="U22" s="52"/>
      <c r="V22" s="52"/>
      <c r="W22" s="54">
        <f>((IF(S22=Datos!$B$83,0,IF(S22=Datos!$B$84,5,IF(S22=Datos!$B$85,10,IF(S22=Datos!$B$86,15,IF(S22=Datos!$B$87,20,IF(S22=Datos!$B$88,25,0)))))))/100)+((IF(T22=Datos!$B$83,0,IF(T22=Datos!$B$84,5,IF(T22=Datos!$B$85,10,IF(T22=Datos!$B$86,15,IF(T22=Datos!$B$87,20,IF(T22=Datos!$B$88,25,0)))))))/100)+((IF(U22=Datos!$B$83,0,IF(U22=Datos!$B$84,5,IF(U22=Datos!$B$85,10,IF(U22=Datos!$B$86,15,IF(U22=Datos!$B$87,20,IF(U22=Datos!$B$88,25,0)))))))/100)+((IF(V22=Datos!$B$83,0,IF(V22=Datos!$B$84,5,IF(V22=Datos!$B$85,10,IF(V22=Datos!$B$86,15,IF(V22=Datos!$B$87,20,IF(V22=Datos!$B$88,25,0)))))))/100)</f>
        <v>0</v>
      </c>
      <c r="X22" s="453"/>
      <c r="Y22" s="447"/>
      <c r="Z22" s="456"/>
      <c r="AA22" s="447"/>
      <c r="AB22" s="450"/>
      <c r="AC22" s="55"/>
    </row>
    <row r="23" spans="1:29" s="4" customFormat="1" ht="30" customHeight="1" thickBot="1" x14ac:dyDescent="0.3">
      <c r="A23" s="105"/>
      <c r="B23" s="462"/>
      <c r="C23" s="463"/>
      <c r="D23" s="466"/>
      <c r="E23" s="471"/>
      <c r="F23" s="472"/>
      <c r="G23" s="260"/>
      <c r="H23" s="70"/>
      <c r="I23" s="68"/>
      <c r="J23" s="318"/>
      <c r="K23" s="318"/>
      <c r="L23" s="451"/>
      <c r="M23" s="68"/>
      <c r="N23" s="70"/>
      <c r="O23" s="70"/>
      <c r="P23" s="70"/>
      <c r="Q23" s="70"/>
      <c r="R23" s="68"/>
      <c r="S23" s="70"/>
      <c r="T23" s="70"/>
      <c r="U23" s="70"/>
      <c r="V23" s="70"/>
      <c r="W23" s="69">
        <f>((IF(S23=Datos!$B$83,0,IF(S23=Datos!$B$84,5,IF(S23=Datos!$B$85,10,IF(S23=Datos!$B$86,15,IF(S23=Datos!$B$87,20,IF(S23=Datos!$B$88,25,0)))))))/100)+((IF(T23=Datos!$B$83,0,IF(T23=Datos!$B$84,5,IF(T23=Datos!$B$85,10,IF(T23=Datos!$B$86,15,IF(T23=Datos!$B$87,20,IF(T23=Datos!$B$88,25,0)))))))/100)+((IF(U23=Datos!$B$83,0,IF(U23=Datos!$B$84,5,IF(U23=Datos!$B$85,10,IF(U23=Datos!$B$86,15,IF(U23=Datos!$B$87,20,IF(U23=Datos!$B$88,25,0)))))))/100)+((IF(V23=Datos!$B$83,0,IF(V23=Datos!$B$84,5,IF(V23=Datos!$B$85,10,IF(V23=Datos!$B$86,15,IF(V23=Datos!$B$87,20,IF(V23=Datos!$B$88,25,0)))))))/100)</f>
        <v>0</v>
      </c>
      <c r="X23" s="454"/>
      <c r="Y23" s="448"/>
      <c r="Z23" s="457"/>
      <c r="AA23" s="448"/>
      <c r="AB23" s="451"/>
      <c r="AC23" s="59"/>
    </row>
    <row r="24" spans="1:29" s="4" customFormat="1" ht="30" customHeight="1" x14ac:dyDescent="0.25">
      <c r="A24" s="105"/>
      <c r="B24" s="458"/>
      <c r="C24" s="459"/>
      <c r="D24" s="464" t="str">
        <f>IF(B24=0,"",VLOOKUP(B24,'Datos SGC'!$B$50:$C$71,2))</f>
        <v/>
      </c>
      <c r="E24" s="467"/>
      <c r="F24" s="468"/>
      <c r="G24" s="258"/>
      <c r="H24" s="65"/>
      <c r="I24" s="66"/>
      <c r="J24" s="316"/>
      <c r="K24" s="316"/>
      <c r="L24" s="449" t="str">
        <f>IF(AND(J24=Datos!$B$186,K24=Datos!$B$193),Datos!$D$186,IF(AND(J24=Datos!$B$186,K24=Datos!$B$194),Datos!$E$186,IF(AND(J24=Datos!$B$186,K24=Datos!$B$195),Datos!$F$186,IF(AND(J24=Datos!$B$186,K24=Datos!$B$196),Datos!$G$186,IF(AND(J24=Datos!$B$186,K24=Datos!$B$197),Datos!$H$186,IF(AND(J24=Datos!$B$187,K24=Datos!$B$193),Datos!$D$187,IF(AND(J24=Datos!$B$187,K24=Datos!$B$194),Datos!$E$187,IF(AND(J24=Datos!$B$187,K24=Datos!$B$195),Datos!$F$187,IF(AND(J24=Datos!$B$187,K24=Datos!$B$196),Datos!$G$187,IF(AND(J24=Datos!$B$187,K24=Datos!$B$197),Datos!$H$187,IF(AND(J24=Datos!$B$188,K24=Datos!$B$193),Datos!$D$188,IF(AND(J24=Datos!$B$188,K24=Datos!$B$194),Datos!$E$188,IF(AND(J24=Datos!$B$188,K24=Datos!$B$195),Datos!$F$188,IF(AND(J24=Datos!$B$188,K24=Datos!$B$196),Datos!$G$188,IF(AND(J24=Datos!$B$188,K24=Datos!$B$197),Datos!$H$188,IF(AND(J24=Datos!$B$189,K24=Datos!$B$193),Datos!$D$189,IF(AND(J24=Datos!$B$189,K24=Datos!$B$194),Datos!$E$189,IF(AND(J24=Datos!$B$189,K24=Datos!$B$195),Datos!$F$189,IF(AND(J24=Datos!$B$189,K24=Datos!$B$196),Datos!$G$189,IF(AND(J24=Datos!$B$189,K24=Datos!$B$197),Datos!$H$189,IF(AND(J24=Datos!$B$190,K24=Datos!$B$193),Datos!$D$190,IF(AND(J24=Datos!$B$190,K24=Datos!$B$194),Datos!$E$190,IF(AND(J24=Datos!$B$190,K24=Datos!$B$195),Datos!$F$190,IF(AND(J24=Datos!$B$190,K24=Datos!$B$196),Datos!$G$190,IF(AND(J24=Datos!$B$190,K24=Datos!$B$197),Datos!$H$190,"-")))))))))))))))))))))))))</f>
        <v>-</v>
      </c>
      <c r="M24" s="66"/>
      <c r="N24" s="65"/>
      <c r="O24" s="65"/>
      <c r="P24" s="65"/>
      <c r="Q24" s="65"/>
      <c r="R24" s="66"/>
      <c r="S24" s="65"/>
      <c r="T24" s="65"/>
      <c r="U24" s="65"/>
      <c r="V24" s="65"/>
      <c r="W24" s="64">
        <f>((IF(S24=Datos!$B$83,0,IF(S24=Datos!$B$84,5,IF(S24=Datos!$B$85,10,IF(S24=Datos!$B$86,15,IF(S24=Datos!$B$87,20,IF(S24=Datos!$B$88,25,0)))))))/100)+((IF(T24=Datos!$B$83,0,IF(T24=Datos!$B$84,5,IF(T24=Datos!$B$85,10,IF(T24=Datos!$B$86,15,IF(T24=Datos!$B$87,20,IF(T24=Datos!$B$88,25,0)))))))/100)+((IF(U24=Datos!$B$83,0,IF(U24=Datos!$B$84,5,IF(U24=Datos!$B$85,10,IF(U24=Datos!$B$86,15,IF(U24=Datos!$B$87,20,IF(U24=Datos!$B$88,25,0)))))))/100)+((IF(V24=Datos!$B$83,0,IF(V24=Datos!$B$84,5,IF(V24=Datos!$B$85,10,IF(V24=Datos!$B$86,15,IF(V24=Datos!$B$87,20,IF(V24=Datos!$B$88,25,0)))))))/100)</f>
        <v>0</v>
      </c>
      <c r="X24" s="452">
        <f>IF(ISERROR((IF(R24=Datos!$B$80,W24,0)+IF(R25=Datos!$B$80,W25,0)+IF(R26=Datos!$B$80,W26,0)+IF(R27=Datos!$B$80,W27,0)+IF(R28=Datos!$B$80,W28,0)+IF(R29=Datos!$B$80,W29,0))/(IF(R24=Datos!$B$80,1,0)+IF(R25=Datos!$B$80,1,0)+IF(R26=Datos!$B$80,1,0)+IF(R27=Datos!$B$80,1,0)+IF(R28=Datos!$B$80,1,0)+IF(R29=Datos!$B$80,1,0))),0,(IF(R24=Datos!$B$80,W24,0)+IF(R25=Datos!$B$80,W25,0)+IF(R26=Datos!$B$80,W26,0)+IF(R27=Datos!$B$80,W27,0)+IF(R28=Datos!$B$80,W28,0)+IF(R29=Datos!$B$80,W29,0))/(IF(R24=Datos!$B$80,1,0)+IF(R25=Datos!$B$80,1,0)+IF(R26=Datos!$B$80,1,0)+IF(R27=Datos!$B$80,1,0)+IF(R28=Datos!$B$80,1,0)+IF(R29=Datos!$B$80,1,0)))</f>
        <v>0</v>
      </c>
      <c r="Y24" s="446" t="str">
        <f>IF(J24="","-",(IF(X24&gt;0,(IF(J24=Datos!$B$65,Datos!$B$65,IF(AND(J24=Datos!$B$66,X24&gt;0.49),Datos!$B$65,IF(AND(J24=Datos!$B$67,X24&gt;0.74),Datos!$B$65,IF(AND(J24=Datos!$B$67,X24&lt;0.75,X24&gt;0.49),Datos!$B$66,IF(AND(J24=Datos!$B$68,X24&gt;0.74),Datos!$B$66,IF(AND(J24=Datos!$B$68,X24&lt;0.75,X24&gt;0.49),Datos!$B$67,IF(AND(J24=Datos!$B$69,X24&gt;0.74),Datos!$B$67,IF(AND(J24=Datos!$B$69,X24&lt;0.75,X24&gt;0.49),Datos!$B$68,J24))))))))),J24)))</f>
        <v>-</v>
      </c>
      <c r="Z24" s="455">
        <f>IF(ISERROR((IF(R24=Datos!$B$79,W24,0)+IF(R25=Datos!$B$79,W25,0)+IF(R26=Datos!$B$79,W26,0)+IF(R27=Datos!$B$79,W27,0)+IF(R28=Datos!$B$79,W28,0)+IF(R29=Datos!$B$79,W29,0))/(IF(R24=Datos!$B$79,1,0)+IF(R25=Datos!$B$79,1,0)+IF(R26=Datos!$B$79,1,0)+IF(R27=Datos!$B$79,1,0)+IF(R28=Datos!$B$79,1,0)+IF(R29=Datos!$B$79,1,0))),0,(IF(R24=Datos!$B$79,W24,0)+IF(R25=Datos!$B$79,W25,0)+IF(R26=Datos!$B$79,W26,0)+IF(R27=Datos!$B$79,W27,0)+IF(R28=Datos!$B$79,W28,0)+IF(R29=Datos!$B$79,W29,0))/(IF(R24=Datos!$B$79,1,0)+IF(R25=Datos!$B$79,1,0)+IF(R26=Datos!$B$79,1,0)+IF(R27=Datos!$B$79,1,0)+IF(R28=Datos!$B$79,1,0)+IF(R29=Datos!$B$79,1,0)))</f>
        <v>0</v>
      </c>
      <c r="AA24" s="446" t="str">
        <f>IF(K24="","-",(IF(Z24&gt;0,(IF(K24=Datos!$B$72,Datos!$B$72,IF(AND(K24=Datos!$B$73,Z24&gt;0.49),Datos!$B$72,IF(AND(K24=Datos!$B$74,Z24&gt;0.74),Datos!$B$72,IF(AND(K24=Datos!$B$74,Z24&lt;0.75,Z24&gt;0.49),Datos!$B$73,IF(AND(K24=Datos!$B$75,Z24&gt;0.74),Datos!$B$73,IF(AND(K24=Datos!$B$75,Z24&lt;0.75,Z24&gt;0.49),Datos!$B$74,IF(AND(K24=Datos!$B$76,Z24&gt;0.74),Datos!$B$74,IF(AND(K24=Datos!$B$76,Z24&lt;0.75,Z24&gt;0.49),Datos!$B$75,K24))))))))),K24)))</f>
        <v>-</v>
      </c>
      <c r="AB24" s="449" t="str">
        <f>IF(AND(Y24=Datos!$B$186,AA24=Datos!$B$193),Datos!$D$186,IF(AND(Y24=Datos!$B$186,AA24=Datos!$B$194),Datos!$E$186,IF(AND(Y24=Datos!$B$186,AA24=Datos!$B$195),Datos!$F$186,IF(AND(Y24=Datos!$B$186,AA24=Datos!$B$196),Datos!$G$186,IF(AND(Y24=Datos!$B$186,AA24=Datos!$B$197),Datos!$H$186,IF(AND(Y24=Datos!$B$187,AA24=Datos!$B$193),Datos!$D$187,IF(AND(Y24=Datos!$B$187,AA24=Datos!$B$194),Datos!$E$187,IF(AND(Y24=Datos!$B$187,AA24=Datos!$B$195),Datos!$F$187,IF(AND(Y24=Datos!$B$187,AA24=Datos!$B$196),Datos!$G$187,IF(AND(Y24=Datos!$B$187,AA24=Datos!$B$197),Datos!$H$187,IF(AND(Y24=Datos!$B$188,AA24=Datos!$B$193),Datos!$D$188,IF(AND(Y24=Datos!$B$188,AA24=Datos!$B$194),Datos!$E$188,IF(AND(Y24=Datos!$B$188,AA24=Datos!$B$195),Datos!$F$188,IF(AND(Y24=Datos!$B$188,AA24=Datos!$B$196),Datos!$G$188,IF(AND(Y24=Datos!$B$188,AA24=Datos!$B$197),Datos!$H$188,IF(AND(Y24=Datos!$B$189,AA24=Datos!$B$193),Datos!$D$189,IF(AND(Y24=Datos!$B$189,AA24=Datos!$B$194),Datos!$E$189,IF(AND(Y24=Datos!$B$189,AA24=Datos!$B$195),Datos!$F$189,IF(AND(Y24=Datos!$B$189,AA24=Datos!$B$196),Datos!$G$189,IF(AND(Y24=Datos!$B$189,AA24=Datos!$B$197),Datos!$H$189,IF(AND(Y24=Datos!$B$190,AA24=Datos!$B$193),Datos!$D$190,IF(AND(Y24=Datos!$B$190,AA24=Datos!$B$194),Datos!$E$190,IF(AND(Y24=Datos!$B$190,AA24=Datos!$B$195),Datos!$F$190,IF(AND(Y24=Datos!$B$190,AA24=Datos!$B$196),Datos!$G$190,IF(AND(Y24=Datos!$B$190,AA24=Datos!$B$197),Datos!$H$190,"-")))))))))))))))))))))))))</f>
        <v>-</v>
      </c>
      <c r="AC24" s="51"/>
    </row>
    <row r="25" spans="1:29" s="4" customFormat="1" ht="30" customHeight="1" x14ac:dyDescent="0.25">
      <c r="A25" s="105"/>
      <c r="B25" s="460"/>
      <c r="C25" s="461"/>
      <c r="D25" s="465"/>
      <c r="E25" s="469"/>
      <c r="F25" s="470"/>
      <c r="G25" s="259"/>
      <c r="H25" s="52"/>
      <c r="I25" s="53"/>
      <c r="J25" s="317"/>
      <c r="K25" s="317"/>
      <c r="L25" s="450"/>
      <c r="M25" s="53"/>
      <c r="N25" s="52"/>
      <c r="O25" s="52"/>
      <c r="P25" s="52"/>
      <c r="Q25" s="52"/>
      <c r="R25" s="53"/>
      <c r="S25" s="52"/>
      <c r="T25" s="52"/>
      <c r="U25" s="52"/>
      <c r="V25" s="52"/>
      <c r="W25" s="54">
        <f>((IF(S25=Datos!$B$83,0,IF(S25=Datos!$B$84,5,IF(S25=Datos!$B$85,10,IF(S25=Datos!$B$86,15,IF(S25=Datos!$B$87,20,IF(S25=Datos!$B$88,25,0)))))))/100)+((IF(T25=Datos!$B$83,0,IF(T25=Datos!$B$84,5,IF(T25=Datos!$B$85,10,IF(T25=Datos!$B$86,15,IF(T25=Datos!$B$87,20,IF(T25=Datos!$B$88,25,0)))))))/100)+((IF(U25=Datos!$B$83,0,IF(U25=Datos!$B$84,5,IF(U25=Datos!$B$85,10,IF(U25=Datos!$B$86,15,IF(U25=Datos!$B$87,20,IF(U25=Datos!$B$88,25,0)))))))/100)+((IF(V25=Datos!$B$83,0,IF(V25=Datos!$B$84,5,IF(V25=Datos!$B$85,10,IF(V25=Datos!$B$86,15,IF(V25=Datos!$B$87,20,IF(V25=Datos!$B$88,25,0)))))))/100)</f>
        <v>0</v>
      </c>
      <c r="X25" s="453"/>
      <c r="Y25" s="447"/>
      <c r="Z25" s="456"/>
      <c r="AA25" s="447"/>
      <c r="AB25" s="450"/>
      <c r="AC25" s="55"/>
    </row>
    <row r="26" spans="1:29" s="4" customFormat="1" ht="30" customHeight="1" x14ac:dyDescent="0.25">
      <c r="A26" s="105"/>
      <c r="B26" s="460"/>
      <c r="C26" s="461"/>
      <c r="D26" s="465"/>
      <c r="E26" s="469"/>
      <c r="F26" s="470"/>
      <c r="G26" s="259"/>
      <c r="H26" s="52"/>
      <c r="I26" s="53"/>
      <c r="J26" s="317"/>
      <c r="K26" s="317"/>
      <c r="L26" s="450"/>
      <c r="M26" s="53"/>
      <c r="N26" s="52"/>
      <c r="O26" s="52"/>
      <c r="P26" s="52"/>
      <c r="Q26" s="52"/>
      <c r="R26" s="53"/>
      <c r="S26" s="52"/>
      <c r="T26" s="52"/>
      <c r="U26" s="52"/>
      <c r="V26" s="52"/>
      <c r="W26" s="54">
        <f>((IF(S26=Datos!$B$83,0,IF(S26=Datos!$B$84,5,IF(S26=Datos!$B$85,10,IF(S26=Datos!$B$86,15,IF(S26=Datos!$B$87,20,IF(S26=Datos!$B$88,25,0)))))))/100)+((IF(T26=Datos!$B$83,0,IF(T26=Datos!$B$84,5,IF(T26=Datos!$B$85,10,IF(T26=Datos!$B$86,15,IF(T26=Datos!$B$87,20,IF(T26=Datos!$B$88,25,0)))))))/100)+((IF(U26=Datos!$B$83,0,IF(U26=Datos!$B$84,5,IF(U26=Datos!$B$85,10,IF(U26=Datos!$B$86,15,IF(U26=Datos!$B$87,20,IF(U26=Datos!$B$88,25,0)))))))/100)+((IF(V26=Datos!$B$83,0,IF(V26=Datos!$B$84,5,IF(V26=Datos!$B$85,10,IF(V26=Datos!$B$86,15,IF(V26=Datos!$B$87,20,IF(V26=Datos!$B$88,25,0)))))))/100)</f>
        <v>0</v>
      </c>
      <c r="X26" s="453"/>
      <c r="Y26" s="447"/>
      <c r="Z26" s="456"/>
      <c r="AA26" s="447"/>
      <c r="AB26" s="450"/>
      <c r="AC26" s="55"/>
    </row>
    <row r="27" spans="1:29" s="4" customFormat="1" ht="30" customHeight="1" x14ac:dyDescent="0.25">
      <c r="A27" s="105"/>
      <c r="B27" s="460"/>
      <c r="C27" s="461"/>
      <c r="D27" s="465"/>
      <c r="E27" s="469"/>
      <c r="F27" s="470"/>
      <c r="G27" s="259"/>
      <c r="H27" s="52"/>
      <c r="I27" s="53"/>
      <c r="J27" s="317"/>
      <c r="K27" s="317"/>
      <c r="L27" s="450"/>
      <c r="M27" s="53"/>
      <c r="N27" s="52"/>
      <c r="O27" s="52"/>
      <c r="P27" s="52"/>
      <c r="Q27" s="52"/>
      <c r="R27" s="53"/>
      <c r="S27" s="52"/>
      <c r="T27" s="52"/>
      <c r="U27" s="52"/>
      <c r="V27" s="52"/>
      <c r="W27" s="54">
        <f>((IF(S27=Datos!$B$83,0,IF(S27=Datos!$B$84,5,IF(S27=Datos!$B$85,10,IF(S27=Datos!$B$86,15,IF(S27=Datos!$B$87,20,IF(S27=Datos!$B$88,25,0)))))))/100)+((IF(T27=Datos!$B$83,0,IF(T27=Datos!$B$84,5,IF(T27=Datos!$B$85,10,IF(T27=Datos!$B$86,15,IF(T27=Datos!$B$87,20,IF(T27=Datos!$B$88,25,0)))))))/100)+((IF(U27=Datos!$B$83,0,IF(U27=Datos!$B$84,5,IF(U27=Datos!$B$85,10,IF(U27=Datos!$B$86,15,IF(U27=Datos!$B$87,20,IF(U27=Datos!$B$88,25,0)))))))/100)+((IF(V27=Datos!$B$83,0,IF(V27=Datos!$B$84,5,IF(V27=Datos!$B$85,10,IF(V27=Datos!$B$86,15,IF(V27=Datos!$B$87,20,IF(V27=Datos!$B$88,25,0)))))))/100)</f>
        <v>0</v>
      </c>
      <c r="X27" s="453"/>
      <c r="Y27" s="447"/>
      <c r="Z27" s="456"/>
      <c r="AA27" s="447"/>
      <c r="AB27" s="450"/>
      <c r="AC27" s="55"/>
    </row>
    <row r="28" spans="1:29" s="4" customFormat="1" ht="30" customHeight="1" x14ac:dyDescent="0.25">
      <c r="A28" s="105"/>
      <c r="B28" s="460"/>
      <c r="C28" s="461"/>
      <c r="D28" s="465"/>
      <c r="E28" s="469"/>
      <c r="F28" s="470"/>
      <c r="G28" s="259"/>
      <c r="H28" s="52"/>
      <c r="I28" s="53"/>
      <c r="J28" s="317"/>
      <c r="K28" s="317"/>
      <c r="L28" s="450"/>
      <c r="M28" s="53"/>
      <c r="N28" s="52"/>
      <c r="O28" s="52"/>
      <c r="P28" s="52"/>
      <c r="Q28" s="52"/>
      <c r="R28" s="53"/>
      <c r="S28" s="52"/>
      <c r="T28" s="52"/>
      <c r="U28" s="52"/>
      <c r="V28" s="52"/>
      <c r="W28" s="54">
        <f>((IF(S28=Datos!$B$83,0,IF(S28=Datos!$B$84,5,IF(S28=Datos!$B$85,10,IF(S28=Datos!$B$86,15,IF(S28=Datos!$B$87,20,IF(S28=Datos!$B$88,25,0)))))))/100)+((IF(T28=Datos!$B$83,0,IF(T28=Datos!$B$84,5,IF(T28=Datos!$B$85,10,IF(T28=Datos!$B$86,15,IF(T28=Datos!$B$87,20,IF(T28=Datos!$B$88,25,0)))))))/100)+((IF(U28=Datos!$B$83,0,IF(U28=Datos!$B$84,5,IF(U28=Datos!$B$85,10,IF(U28=Datos!$B$86,15,IF(U28=Datos!$B$87,20,IF(U28=Datos!$B$88,25,0)))))))/100)+((IF(V28=Datos!$B$83,0,IF(V28=Datos!$B$84,5,IF(V28=Datos!$B$85,10,IF(V28=Datos!$B$86,15,IF(V28=Datos!$B$87,20,IF(V28=Datos!$B$88,25,0)))))))/100)</f>
        <v>0</v>
      </c>
      <c r="X28" s="453"/>
      <c r="Y28" s="447"/>
      <c r="Z28" s="456"/>
      <c r="AA28" s="447"/>
      <c r="AB28" s="450"/>
      <c r="AC28" s="55"/>
    </row>
    <row r="29" spans="1:29" s="4" customFormat="1" ht="30" customHeight="1" thickBot="1" x14ac:dyDescent="0.3">
      <c r="A29" s="105"/>
      <c r="B29" s="462"/>
      <c r="C29" s="463"/>
      <c r="D29" s="466"/>
      <c r="E29" s="471"/>
      <c r="F29" s="472"/>
      <c r="G29" s="260"/>
      <c r="H29" s="70"/>
      <c r="I29" s="68"/>
      <c r="J29" s="318"/>
      <c r="K29" s="318"/>
      <c r="L29" s="451"/>
      <c r="M29" s="68"/>
      <c r="N29" s="70"/>
      <c r="O29" s="70"/>
      <c r="P29" s="70"/>
      <c r="Q29" s="70"/>
      <c r="R29" s="68"/>
      <c r="S29" s="70"/>
      <c r="T29" s="70"/>
      <c r="U29" s="70"/>
      <c r="V29" s="70"/>
      <c r="W29" s="69">
        <f>((IF(S29=Datos!$B$83,0,IF(S29=Datos!$B$84,5,IF(S29=Datos!$B$85,10,IF(S29=Datos!$B$86,15,IF(S29=Datos!$B$87,20,IF(S29=Datos!$B$88,25,0)))))))/100)+((IF(T29=Datos!$B$83,0,IF(T29=Datos!$B$84,5,IF(T29=Datos!$B$85,10,IF(T29=Datos!$B$86,15,IF(T29=Datos!$B$87,20,IF(T29=Datos!$B$88,25,0)))))))/100)+((IF(U29=Datos!$B$83,0,IF(U29=Datos!$B$84,5,IF(U29=Datos!$B$85,10,IF(U29=Datos!$B$86,15,IF(U29=Datos!$B$87,20,IF(U29=Datos!$B$88,25,0)))))))/100)+((IF(V29=Datos!$B$83,0,IF(V29=Datos!$B$84,5,IF(V29=Datos!$B$85,10,IF(V29=Datos!$B$86,15,IF(V29=Datos!$B$87,20,IF(V29=Datos!$B$88,25,0)))))))/100)</f>
        <v>0</v>
      </c>
      <c r="X29" s="454"/>
      <c r="Y29" s="448"/>
      <c r="Z29" s="457"/>
      <c r="AA29" s="448"/>
      <c r="AB29" s="451"/>
      <c r="AC29" s="59"/>
    </row>
    <row r="30" spans="1:29" s="4" customFormat="1" ht="30" customHeight="1" x14ac:dyDescent="0.25">
      <c r="A30" s="105"/>
      <c r="B30" s="458"/>
      <c r="C30" s="459"/>
      <c r="D30" s="464" t="str">
        <f>IF(B30=0,"",VLOOKUP(B30,'Datos SGC'!$B$50:$C$71,2))</f>
        <v/>
      </c>
      <c r="E30" s="467"/>
      <c r="F30" s="468"/>
      <c r="G30" s="258"/>
      <c r="H30" s="65"/>
      <c r="I30" s="66"/>
      <c r="J30" s="316"/>
      <c r="K30" s="316"/>
      <c r="L30" s="449" t="str">
        <f>IF(AND(J30=Datos!$B$186,K30=Datos!$B$193),Datos!$D$186,IF(AND(J30=Datos!$B$186,K30=Datos!$B$194),Datos!$E$186,IF(AND(J30=Datos!$B$186,K30=Datos!$B$195),Datos!$F$186,IF(AND(J30=Datos!$B$186,K30=Datos!$B$196),Datos!$G$186,IF(AND(J30=Datos!$B$186,K30=Datos!$B$197),Datos!$H$186,IF(AND(J30=Datos!$B$187,K30=Datos!$B$193),Datos!$D$187,IF(AND(J30=Datos!$B$187,K30=Datos!$B$194),Datos!$E$187,IF(AND(J30=Datos!$B$187,K30=Datos!$B$195),Datos!$F$187,IF(AND(J30=Datos!$B$187,K30=Datos!$B$196),Datos!$G$187,IF(AND(J30=Datos!$B$187,K30=Datos!$B$197),Datos!$H$187,IF(AND(J30=Datos!$B$188,K30=Datos!$B$193),Datos!$D$188,IF(AND(J30=Datos!$B$188,K30=Datos!$B$194),Datos!$E$188,IF(AND(J30=Datos!$B$188,K30=Datos!$B$195),Datos!$F$188,IF(AND(J30=Datos!$B$188,K30=Datos!$B$196),Datos!$G$188,IF(AND(J30=Datos!$B$188,K30=Datos!$B$197),Datos!$H$188,IF(AND(J30=Datos!$B$189,K30=Datos!$B$193),Datos!$D$189,IF(AND(J30=Datos!$B$189,K30=Datos!$B$194),Datos!$E$189,IF(AND(J30=Datos!$B$189,K30=Datos!$B$195),Datos!$F$189,IF(AND(J30=Datos!$B$189,K30=Datos!$B$196),Datos!$G$189,IF(AND(J30=Datos!$B$189,K30=Datos!$B$197),Datos!$H$189,IF(AND(J30=Datos!$B$190,K30=Datos!$B$193),Datos!$D$190,IF(AND(J30=Datos!$B$190,K30=Datos!$B$194),Datos!$E$190,IF(AND(J30=Datos!$B$190,K30=Datos!$B$195),Datos!$F$190,IF(AND(J30=Datos!$B$190,K30=Datos!$B$196),Datos!$G$190,IF(AND(J30=Datos!$B$190,K30=Datos!$B$197),Datos!$H$190,"-")))))))))))))))))))))))))</f>
        <v>-</v>
      </c>
      <c r="M30" s="66"/>
      <c r="N30" s="65"/>
      <c r="O30" s="65"/>
      <c r="P30" s="65"/>
      <c r="Q30" s="65"/>
      <c r="R30" s="66"/>
      <c r="S30" s="65"/>
      <c r="T30" s="65"/>
      <c r="U30" s="65"/>
      <c r="V30" s="65"/>
      <c r="W30" s="64">
        <f>((IF(S30=Datos!$B$83,0,IF(S30=Datos!$B$84,5,IF(S30=Datos!$B$85,10,IF(S30=Datos!$B$86,15,IF(S30=Datos!$B$87,20,IF(S30=Datos!$B$88,25,0)))))))/100)+((IF(T30=Datos!$B$83,0,IF(T30=Datos!$B$84,5,IF(T30=Datos!$B$85,10,IF(T30=Datos!$B$86,15,IF(T30=Datos!$B$87,20,IF(T30=Datos!$B$88,25,0)))))))/100)+((IF(U30=Datos!$B$83,0,IF(U30=Datos!$B$84,5,IF(U30=Datos!$B$85,10,IF(U30=Datos!$B$86,15,IF(U30=Datos!$B$87,20,IF(U30=Datos!$B$88,25,0)))))))/100)+((IF(V30=Datos!$B$83,0,IF(V30=Datos!$B$84,5,IF(V30=Datos!$B$85,10,IF(V30=Datos!$B$86,15,IF(V30=Datos!$B$87,20,IF(V30=Datos!$B$88,25,0)))))))/100)</f>
        <v>0</v>
      </c>
      <c r="X30" s="452">
        <f>IF(ISERROR((IF(R30=Datos!$B$80,W30,0)+IF(R31=Datos!$B$80,W31,0)+IF(R32=Datos!$B$80,W32,0)+IF(R33=Datos!$B$80,W33,0)+IF(R34=Datos!$B$80,W34,0)+IF(R35=Datos!$B$80,W35,0))/(IF(R30=Datos!$B$80,1,0)+IF(R31=Datos!$B$80,1,0)+IF(R32=Datos!$B$80,1,0)+IF(R33=Datos!$B$80,1,0)+IF(R34=Datos!$B$80,1,0)+IF(R35=Datos!$B$80,1,0))),0,(IF(R30=Datos!$B$80,W30,0)+IF(R31=Datos!$B$80,W31,0)+IF(R32=Datos!$B$80,W32,0)+IF(R33=Datos!$B$80,W33,0)+IF(R34=Datos!$B$80,W34,0)+IF(R35=Datos!$B$80,W35,0))/(IF(R30=Datos!$B$80,1,0)+IF(R31=Datos!$B$80,1,0)+IF(R32=Datos!$B$80,1,0)+IF(R33=Datos!$B$80,1,0)+IF(R34=Datos!$B$80,1,0)+IF(R35=Datos!$B$80,1,0)))</f>
        <v>0</v>
      </c>
      <c r="Y30" s="446" t="str">
        <f>IF(J30="","-",(IF(X30&gt;0,(IF(J30=Datos!$B$65,Datos!$B$65,IF(AND(J30=Datos!$B$66,X30&gt;0.49),Datos!$B$65,IF(AND(J30=Datos!$B$67,X30&gt;0.74),Datos!$B$65,IF(AND(J30=Datos!$B$67,X30&lt;0.75,X30&gt;0.49),Datos!$B$66,IF(AND(J30=Datos!$B$68,X30&gt;0.74),Datos!$B$66,IF(AND(J30=Datos!$B$68,X30&lt;0.75,X30&gt;0.49),Datos!$B$67,IF(AND(J30=Datos!$B$69,X30&gt;0.74),Datos!$B$67,IF(AND(J30=Datos!$B$69,X30&lt;0.75,X30&gt;0.49),Datos!$B$68,J30))))))))),J30)))</f>
        <v>-</v>
      </c>
      <c r="Z30" s="455">
        <f>IF(ISERROR((IF(R30=Datos!$B$79,W30,0)+IF(R31=Datos!$B$79,W31,0)+IF(R32=Datos!$B$79,W32,0)+IF(R33=Datos!$B$79,W33,0)+IF(R34=Datos!$B$79,W34,0)+IF(R35=Datos!$B$79,W35,0))/(IF(R30=Datos!$B$79,1,0)+IF(R31=Datos!$B$79,1,0)+IF(R32=Datos!$B$79,1,0)+IF(R33=Datos!$B$79,1,0)+IF(R34=Datos!$B$79,1,0)+IF(R35=Datos!$B$79,1,0))),0,(IF(R30=Datos!$B$79,W30,0)+IF(R31=Datos!$B$79,W31,0)+IF(R32=Datos!$B$79,W32,0)+IF(R33=Datos!$B$79,W33,0)+IF(R34=Datos!$B$79,W34,0)+IF(R35=Datos!$B$79,W35,0))/(IF(R30=Datos!$B$79,1,0)+IF(R31=Datos!$B$79,1,0)+IF(R32=Datos!$B$79,1,0)+IF(R33=Datos!$B$79,1,0)+IF(R34=Datos!$B$79,1,0)+IF(R35=Datos!$B$79,1,0)))</f>
        <v>0</v>
      </c>
      <c r="AA30" s="446" t="str">
        <f>IF(K30="","-",(IF(Z30&gt;0,(IF(K30=Datos!$B$72,Datos!$B$72,IF(AND(K30=Datos!$B$73,Z30&gt;0.49),Datos!$B$72,IF(AND(K30=Datos!$B$74,Z30&gt;0.74),Datos!$B$72,IF(AND(K30=Datos!$B$74,Z30&lt;0.75,Z30&gt;0.49),Datos!$B$73,IF(AND(K30=Datos!$B$75,Z30&gt;0.74),Datos!$B$73,IF(AND(K30=Datos!$B$75,Z30&lt;0.75,Z30&gt;0.49),Datos!$B$74,IF(AND(K30=Datos!$B$76,Z30&gt;0.74),Datos!$B$74,IF(AND(K30=Datos!$B$76,Z30&lt;0.75,Z30&gt;0.49),Datos!$B$75,K30))))))))),K30)))</f>
        <v>-</v>
      </c>
      <c r="AB30" s="449" t="str">
        <f>IF(AND(Y30=Datos!$B$186,AA30=Datos!$B$193),Datos!$D$186,IF(AND(Y30=Datos!$B$186,AA30=Datos!$B$194),Datos!$E$186,IF(AND(Y30=Datos!$B$186,AA30=Datos!$B$195),Datos!$F$186,IF(AND(Y30=Datos!$B$186,AA30=Datos!$B$196),Datos!$G$186,IF(AND(Y30=Datos!$B$186,AA30=Datos!$B$197),Datos!$H$186,IF(AND(Y30=Datos!$B$187,AA30=Datos!$B$193),Datos!$D$187,IF(AND(Y30=Datos!$B$187,AA30=Datos!$B$194),Datos!$E$187,IF(AND(Y30=Datos!$B$187,AA30=Datos!$B$195),Datos!$F$187,IF(AND(Y30=Datos!$B$187,AA30=Datos!$B$196),Datos!$G$187,IF(AND(Y30=Datos!$B$187,AA30=Datos!$B$197),Datos!$H$187,IF(AND(Y30=Datos!$B$188,AA30=Datos!$B$193),Datos!$D$188,IF(AND(Y30=Datos!$B$188,AA30=Datos!$B$194),Datos!$E$188,IF(AND(Y30=Datos!$B$188,AA30=Datos!$B$195),Datos!$F$188,IF(AND(Y30=Datos!$B$188,AA30=Datos!$B$196),Datos!$G$188,IF(AND(Y30=Datos!$B$188,AA30=Datos!$B$197),Datos!$H$188,IF(AND(Y30=Datos!$B$189,AA30=Datos!$B$193),Datos!$D$189,IF(AND(Y30=Datos!$B$189,AA30=Datos!$B$194),Datos!$E$189,IF(AND(Y30=Datos!$B$189,AA30=Datos!$B$195),Datos!$F$189,IF(AND(Y30=Datos!$B$189,AA30=Datos!$B$196),Datos!$G$189,IF(AND(Y30=Datos!$B$189,AA30=Datos!$B$197),Datos!$H$189,IF(AND(Y30=Datos!$B$190,AA30=Datos!$B$193),Datos!$D$190,IF(AND(Y30=Datos!$B$190,AA30=Datos!$B$194),Datos!$E$190,IF(AND(Y30=Datos!$B$190,AA30=Datos!$B$195),Datos!$F$190,IF(AND(Y30=Datos!$B$190,AA30=Datos!$B$196),Datos!$G$190,IF(AND(Y30=Datos!$B$190,AA30=Datos!$B$197),Datos!$H$190,"-")))))))))))))))))))))))))</f>
        <v>-</v>
      </c>
      <c r="AC30" s="51"/>
    </row>
    <row r="31" spans="1:29" s="4" customFormat="1" ht="30" customHeight="1" x14ac:dyDescent="0.25">
      <c r="A31" s="105"/>
      <c r="B31" s="460"/>
      <c r="C31" s="461"/>
      <c r="D31" s="465"/>
      <c r="E31" s="469"/>
      <c r="F31" s="470"/>
      <c r="G31" s="259"/>
      <c r="H31" s="52"/>
      <c r="I31" s="53"/>
      <c r="J31" s="317"/>
      <c r="K31" s="317"/>
      <c r="L31" s="450"/>
      <c r="M31" s="53"/>
      <c r="N31" s="52"/>
      <c r="O31" s="52"/>
      <c r="P31" s="52"/>
      <c r="Q31" s="52"/>
      <c r="R31" s="53"/>
      <c r="S31" s="52"/>
      <c r="T31" s="52"/>
      <c r="U31" s="52"/>
      <c r="V31" s="52"/>
      <c r="W31" s="54">
        <f>((IF(S31=Datos!$B$83,0,IF(S31=Datos!$B$84,5,IF(S31=Datos!$B$85,10,IF(S31=Datos!$B$86,15,IF(S31=Datos!$B$87,20,IF(S31=Datos!$B$88,25,0)))))))/100)+((IF(T31=Datos!$B$83,0,IF(T31=Datos!$B$84,5,IF(T31=Datos!$B$85,10,IF(T31=Datos!$B$86,15,IF(T31=Datos!$B$87,20,IF(T31=Datos!$B$88,25,0)))))))/100)+((IF(U31=Datos!$B$83,0,IF(U31=Datos!$B$84,5,IF(U31=Datos!$B$85,10,IF(U31=Datos!$B$86,15,IF(U31=Datos!$B$87,20,IF(U31=Datos!$B$88,25,0)))))))/100)+((IF(V31=Datos!$B$83,0,IF(V31=Datos!$B$84,5,IF(V31=Datos!$B$85,10,IF(V31=Datos!$B$86,15,IF(V31=Datos!$B$87,20,IF(V31=Datos!$B$88,25,0)))))))/100)</f>
        <v>0</v>
      </c>
      <c r="X31" s="453"/>
      <c r="Y31" s="447"/>
      <c r="Z31" s="456"/>
      <c r="AA31" s="447"/>
      <c r="AB31" s="450"/>
      <c r="AC31" s="55"/>
    </row>
    <row r="32" spans="1:29" s="4" customFormat="1" ht="30" customHeight="1" x14ac:dyDescent="0.25">
      <c r="A32" s="105"/>
      <c r="B32" s="460"/>
      <c r="C32" s="461"/>
      <c r="D32" s="465"/>
      <c r="E32" s="469"/>
      <c r="F32" s="470"/>
      <c r="G32" s="259"/>
      <c r="H32" s="52"/>
      <c r="I32" s="53"/>
      <c r="J32" s="317"/>
      <c r="K32" s="317"/>
      <c r="L32" s="450"/>
      <c r="M32" s="53"/>
      <c r="N32" s="52"/>
      <c r="O32" s="52"/>
      <c r="P32" s="52"/>
      <c r="Q32" s="52"/>
      <c r="R32" s="53"/>
      <c r="S32" s="52"/>
      <c r="T32" s="52"/>
      <c r="U32" s="52"/>
      <c r="V32" s="52"/>
      <c r="W32" s="54">
        <f>((IF(S32=Datos!$B$83,0,IF(S32=Datos!$B$84,5,IF(S32=Datos!$B$85,10,IF(S32=Datos!$B$86,15,IF(S32=Datos!$B$87,20,IF(S32=Datos!$B$88,25,0)))))))/100)+((IF(T32=Datos!$B$83,0,IF(T32=Datos!$B$84,5,IF(T32=Datos!$B$85,10,IF(T32=Datos!$B$86,15,IF(T32=Datos!$B$87,20,IF(T32=Datos!$B$88,25,0)))))))/100)+((IF(U32=Datos!$B$83,0,IF(U32=Datos!$B$84,5,IF(U32=Datos!$B$85,10,IF(U32=Datos!$B$86,15,IF(U32=Datos!$B$87,20,IF(U32=Datos!$B$88,25,0)))))))/100)+((IF(V32=Datos!$B$83,0,IF(V32=Datos!$B$84,5,IF(V32=Datos!$B$85,10,IF(V32=Datos!$B$86,15,IF(V32=Datos!$B$87,20,IF(V32=Datos!$B$88,25,0)))))))/100)</f>
        <v>0</v>
      </c>
      <c r="X32" s="453"/>
      <c r="Y32" s="447"/>
      <c r="Z32" s="456"/>
      <c r="AA32" s="447"/>
      <c r="AB32" s="450"/>
      <c r="AC32" s="55"/>
    </row>
    <row r="33" spans="1:29" s="4" customFormat="1" ht="30" customHeight="1" x14ac:dyDescent="0.25">
      <c r="A33" s="105"/>
      <c r="B33" s="460"/>
      <c r="C33" s="461"/>
      <c r="D33" s="465"/>
      <c r="E33" s="469"/>
      <c r="F33" s="470"/>
      <c r="G33" s="259"/>
      <c r="H33" s="52"/>
      <c r="I33" s="53"/>
      <c r="J33" s="317"/>
      <c r="K33" s="317"/>
      <c r="L33" s="450"/>
      <c r="M33" s="53"/>
      <c r="N33" s="52"/>
      <c r="O33" s="52"/>
      <c r="P33" s="52"/>
      <c r="Q33" s="52"/>
      <c r="R33" s="53"/>
      <c r="S33" s="52"/>
      <c r="T33" s="52"/>
      <c r="U33" s="52"/>
      <c r="V33" s="52"/>
      <c r="W33" s="54">
        <f>((IF(S33=Datos!$B$83,0,IF(S33=Datos!$B$84,5,IF(S33=Datos!$B$85,10,IF(S33=Datos!$B$86,15,IF(S33=Datos!$B$87,20,IF(S33=Datos!$B$88,25,0)))))))/100)+((IF(T33=Datos!$B$83,0,IF(T33=Datos!$B$84,5,IF(T33=Datos!$B$85,10,IF(T33=Datos!$B$86,15,IF(T33=Datos!$B$87,20,IF(T33=Datos!$B$88,25,0)))))))/100)+((IF(U33=Datos!$B$83,0,IF(U33=Datos!$B$84,5,IF(U33=Datos!$B$85,10,IF(U33=Datos!$B$86,15,IF(U33=Datos!$B$87,20,IF(U33=Datos!$B$88,25,0)))))))/100)+((IF(V33=Datos!$B$83,0,IF(V33=Datos!$B$84,5,IF(V33=Datos!$B$85,10,IF(V33=Datos!$B$86,15,IF(V33=Datos!$B$87,20,IF(V33=Datos!$B$88,25,0)))))))/100)</f>
        <v>0</v>
      </c>
      <c r="X33" s="453"/>
      <c r="Y33" s="447"/>
      <c r="Z33" s="456"/>
      <c r="AA33" s="447"/>
      <c r="AB33" s="450"/>
      <c r="AC33" s="55"/>
    </row>
    <row r="34" spans="1:29" s="4" customFormat="1" ht="30" customHeight="1" x14ac:dyDescent="0.25">
      <c r="A34" s="105"/>
      <c r="B34" s="460"/>
      <c r="C34" s="461"/>
      <c r="D34" s="465"/>
      <c r="E34" s="469"/>
      <c r="F34" s="470"/>
      <c r="G34" s="259"/>
      <c r="H34" s="52"/>
      <c r="I34" s="53"/>
      <c r="J34" s="317"/>
      <c r="K34" s="317"/>
      <c r="L34" s="450"/>
      <c r="M34" s="53"/>
      <c r="N34" s="52"/>
      <c r="O34" s="52"/>
      <c r="P34" s="52"/>
      <c r="Q34" s="52"/>
      <c r="R34" s="53"/>
      <c r="S34" s="52"/>
      <c r="T34" s="52"/>
      <c r="U34" s="52"/>
      <c r="V34" s="52"/>
      <c r="W34" s="54">
        <f>((IF(S34=Datos!$B$83,0,IF(S34=Datos!$B$84,5,IF(S34=Datos!$B$85,10,IF(S34=Datos!$B$86,15,IF(S34=Datos!$B$87,20,IF(S34=Datos!$B$88,25,0)))))))/100)+((IF(T34=Datos!$B$83,0,IF(T34=Datos!$B$84,5,IF(T34=Datos!$B$85,10,IF(T34=Datos!$B$86,15,IF(T34=Datos!$B$87,20,IF(T34=Datos!$B$88,25,0)))))))/100)+((IF(U34=Datos!$B$83,0,IF(U34=Datos!$B$84,5,IF(U34=Datos!$B$85,10,IF(U34=Datos!$B$86,15,IF(U34=Datos!$B$87,20,IF(U34=Datos!$B$88,25,0)))))))/100)+((IF(V34=Datos!$B$83,0,IF(V34=Datos!$B$84,5,IF(V34=Datos!$B$85,10,IF(V34=Datos!$B$86,15,IF(V34=Datos!$B$87,20,IF(V34=Datos!$B$88,25,0)))))))/100)</f>
        <v>0</v>
      </c>
      <c r="X34" s="453"/>
      <c r="Y34" s="447"/>
      <c r="Z34" s="456"/>
      <c r="AA34" s="447"/>
      <c r="AB34" s="450"/>
      <c r="AC34" s="55"/>
    </row>
    <row r="35" spans="1:29" s="4" customFormat="1" ht="30" customHeight="1" thickBot="1" x14ac:dyDescent="0.3">
      <c r="A35" s="105"/>
      <c r="B35" s="462"/>
      <c r="C35" s="463"/>
      <c r="D35" s="466"/>
      <c r="E35" s="471"/>
      <c r="F35" s="472"/>
      <c r="G35" s="260"/>
      <c r="H35" s="70"/>
      <c r="I35" s="68"/>
      <c r="J35" s="318"/>
      <c r="K35" s="318"/>
      <c r="L35" s="451"/>
      <c r="M35" s="68"/>
      <c r="N35" s="70"/>
      <c r="O35" s="70"/>
      <c r="P35" s="70"/>
      <c r="Q35" s="70"/>
      <c r="R35" s="68"/>
      <c r="S35" s="70"/>
      <c r="T35" s="70"/>
      <c r="U35" s="70"/>
      <c r="V35" s="70"/>
      <c r="W35" s="69">
        <f>((IF(S35=Datos!$B$83,0,IF(S35=Datos!$B$84,5,IF(S35=Datos!$B$85,10,IF(S35=Datos!$B$86,15,IF(S35=Datos!$B$87,20,IF(S35=Datos!$B$88,25,0)))))))/100)+((IF(T35=Datos!$B$83,0,IF(T35=Datos!$B$84,5,IF(T35=Datos!$B$85,10,IF(T35=Datos!$B$86,15,IF(T35=Datos!$B$87,20,IF(T35=Datos!$B$88,25,0)))))))/100)+((IF(U35=Datos!$B$83,0,IF(U35=Datos!$B$84,5,IF(U35=Datos!$B$85,10,IF(U35=Datos!$B$86,15,IF(U35=Datos!$B$87,20,IF(U35=Datos!$B$88,25,0)))))))/100)+((IF(V35=Datos!$B$83,0,IF(V35=Datos!$B$84,5,IF(V35=Datos!$B$85,10,IF(V35=Datos!$B$86,15,IF(V35=Datos!$B$87,20,IF(V35=Datos!$B$88,25,0)))))))/100)</f>
        <v>0</v>
      </c>
      <c r="X35" s="454"/>
      <c r="Y35" s="448"/>
      <c r="Z35" s="457"/>
      <c r="AA35" s="448"/>
      <c r="AB35" s="451"/>
      <c r="AC35" s="59"/>
    </row>
    <row r="36" spans="1:29" s="4" customFormat="1" ht="30" customHeight="1" x14ac:dyDescent="0.25">
      <c r="A36" s="105"/>
      <c r="B36" s="458"/>
      <c r="C36" s="459"/>
      <c r="D36" s="464" t="str">
        <f>IF(B36=0,"",VLOOKUP(B36,'Datos SGC'!$B$50:$C$71,2))</f>
        <v/>
      </c>
      <c r="E36" s="467"/>
      <c r="F36" s="468"/>
      <c r="G36" s="258"/>
      <c r="H36" s="65"/>
      <c r="I36" s="66"/>
      <c r="J36" s="316"/>
      <c r="K36" s="316"/>
      <c r="L36" s="449" t="str">
        <f>IF(AND(J36=Datos!$B$186,K36=Datos!$B$193),Datos!$D$186,IF(AND(J36=Datos!$B$186,K36=Datos!$B$194),Datos!$E$186,IF(AND(J36=Datos!$B$186,K36=Datos!$B$195),Datos!$F$186,IF(AND(J36=Datos!$B$186,K36=Datos!$B$196),Datos!$G$186,IF(AND(J36=Datos!$B$186,K36=Datos!$B$197),Datos!$H$186,IF(AND(J36=Datos!$B$187,K36=Datos!$B$193),Datos!$D$187,IF(AND(J36=Datos!$B$187,K36=Datos!$B$194),Datos!$E$187,IF(AND(J36=Datos!$B$187,K36=Datos!$B$195),Datos!$F$187,IF(AND(J36=Datos!$B$187,K36=Datos!$B$196),Datos!$G$187,IF(AND(J36=Datos!$B$187,K36=Datos!$B$197),Datos!$H$187,IF(AND(J36=Datos!$B$188,K36=Datos!$B$193),Datos!$D$188,IF(AND(J36=Datos!$B$188,K36=Datos!$B$194),Datos!$E$188,IF(AND(J36=Datos!$B$188,K36=Datos!$B$195),Datos!$F$188,IF(AND(J36=Datos!$B$188,K36=Datos!$B$196),Datos!$G$188,IF(AND(J36=Datos!$B$188,K36=Datos!$B$197),Datos!$H$188,IF(AND(J36=Datos!$B$189,K36=Datos!$B$193),Datos!$D$189,IF(AND(J36=Datos!$B$189,K36=Datos!$B$194),Datos!$E$189,IF(AND(J36=Datos!$B$189,K36=Datos!$B$195),Datos!$F$189,IF(AND(J36=Datos!$B$189,K36=Datos!$B$196),Datos!$G$189,IF(AND(J36=Datos!$B$189,K36=Datos!$B$197),Datos!$H$189,IF(AND(J36=Datos!$B$190,K36=Datos!$B$193),Datos!$D$190,IF(AND(J36=Datos!$B$190,K36=Datos!$B$194),Datos!$E$190,IF(AND(J36=Datos!$B$190,K36=Datos!$B$195),Datos!$F$190,IF(AND(J36=Datos!$B$190,K36=Datos!$B$196),Datos!$G$190,IF(AND(J36=Datos!$B$190,K36=Datos!$B$197),Datos!$H$190,"-")))))))))))))))))))))))))</f>
        <v>-</v>
      </c>
      <c r="M36" s="66"/>
      <c r="N36" s="65"/>
      <c r="O36" s="65"/>
      <c r="P36" s="65"/>
      <c r="Q36" s="65"/>
      <c r="R36" s="66"/>
      <c r="S36" s="65"/>
      <c r="T36" s="65"/>
      <c r="U36" s="65"/>
      <c r="V36" s="65"/>
      <c r="W36" s="64">
        <f>((IF(S36=Datos!$B$83,0,IF(S36=Datos!$B$84,5,IF(S36=Datos!$B$85,10,IF(S36=Datos!$B$86,15,IF(S36=Datos!$B$87,20,IF(S36=Datos!$B$88,25,0)))))))/100)+((IF(T36=Datos!$B$83,0,IF(T36=Datos!$B$84,5,IF(T36=Datos!$B$85,10,IF(T36=Datos!$B$86,15,IF(T36=Datos!$B$87,20,IF(T36=Datos!$B$88,25,0)))))))/100)+((IF(U36=Datos!$B$83,0,IF(U36=Datos!$B$84,5,IF(U36=Datos!$B$85,10,IF(U36=Datos!$B$86,15,IF(U36=Datos!$B$87,20,IF(U36=Datos!$B$88,25,0)))))))/100)+((IF(V36=Datos!$B$83,0,IF(V36=Datos!$B$84,5,IF(V36=Datos!$B$85,10,IF(V36=Datos!$B$86,15,IF(V36=Datos!$B$87,20,IF(V36=Datos!$B$88,25,0)))))))/100)</f>
        <v>0</v>
      </c>
      <c r="X36" s="452">
        <f>IF(ISERROR((IF(R36=Datos!$B$80,W36,0)+IF(R37=Datos!$B$80,W37,0)+IF(R38=Datos!$B$80,W38,0)+IF(R39=Datos!$B$80,W39,0)+IF(R40=Datos!$B$80,W40,0)+IF(R41=Datos!$B$80,W41,0))/(IF(R36=Datos!$B$80,1,0)+IF(R37=Datos!$B$80,1,0)+IF(R38=Datos!$B$80,1,0)+IF(R39=Datos!$B$80,1,0)+IF(R40=Datos!$B$80,1,0)+IF(R41=Datos!$B$80,1,0))),0,(IF(R36=Datos!$B$80,W36,0)+IF(R37=Datos!$B$80,W37,0)+IF(R38=Datos!$B$80,W38,0)+IF(R39=Datos!$B$80,W39,0)+IF(R40=Datos!$B$80,W40,0)+IF(R41=Datos!$B$80,W41,0))/(IF(R36=Datos!$B$80,1,0)+IF(R37=Datos!$B$80,1,0)+IF(R38=Datos!$B$80,1,0)+IF(R39=Datos!$B$80,1,0)+IF(R40=Datos!$B$80,1,0)+IF(R41=Datos!$B$80,1,0)))</f>
        <v>0</v>
      </c>
      <c r="Y36" s="446" t="str">
        <f>IF(J36="","-",(IF(X36&gt;0,(IF(J36=Datos!$B$65,Datos!$B$65,IF(AND(J36=Datos!$B$66,X36&gt;0.49),Datos!$B$65,IF(AND(J36=Datos!$B$67,X36&gt;0.74),Datos!$B$65,IF(AND(J36=Datos!$B$67,X36&lt;0.75,X36&gt;0.49),Datos!$B$66,IF(AND(J36=Datos!$B$68,X36&gt;0.74),Datos!$B$66,IF(AND(J36=Datos!$B$68,X36&lt;0.75,X36&gt;0.49),Datos!$B$67,IF(AND(J36=Datos!$B$69,X36&gt;0.74),Datos!$B$67,IF(AND(J36=Datos!$B$69,X36&lt;0.75,X36&gt;0.49),Datos!$B$68,J36))))))))),J36)))</f>
        <v>-</v>
      </c>
      <c r="Z36" s="455">
        <f>IF(ISERROR((IF(R36=Datos!$B$79,W36,0)+IF(R37=Datos!$B$79,W37,0)+IF(R38=Datos!$B$79,W38,0)+IF(R39=Datos!$B$79,W39,0)+IF(R40=Datos!$B$79,W40,0)+IF(R41=Datos!$B$79,W41,0))/(IF(R36=Datos!$B$79,1,0)+IF(R37=Datos!$B$79,1,0)+IF(R38=Datos!$B$79,1,0)+IF(R39=Datos!$B$79,1,0)+IF(R40=Datos!$B$79,1,0)+IF(R41=Datos!$B$79,1,0))),0,(IF(R36=Datos!$B$79,W36,0)+IF(R37=Datos!$B$79,W37,0)+IF(R38=Datos!$B$79,W38,0)+IF(R39=Datos!$B$79,W39,0)+IF(R40=Datos!$B$79,W40,0)+IF(R41=Datos!$B$79,W41,0))/(IF(R36=Datos!$B$79,1,0)+IF(R37=Datos!$B$79,1,0)+IF(R38=Datos!$B$79,1,0)+IF(R39=Datos!$B$79,1,0)+IF(R40=Datos!$B$79,1,0)+IF(R41=Datos!$B$79,1,0)))</f>
        <v>0</v>
      </c>
      <c r="AA36" s="446" t="str">
        <f>IF(K36="","-",(IF(Z36&gt;0,(IF(K36=Datos!$B$72,Datos!$B$72,IF(AND(K36=Datos!$B$73,Z36&gt;0.49),Datos!$B$72,IF(AND(K36=Datos!$B$74,Z36&gt;0.74),Datos!$B$72,IF(AND(K36=Datos!$B$74,Z36&lt;0.75,Z36&gt;0.49),Datos!$B$73,IF(AND(K36=Datos!$B$75,Z36&gt;0.74),Datos!$B$73,IF(AND(K36=Datos!$B$75,Z36&lt;0.75,Z36&gt;0.49),Datos!$B$74,IF(AND(K36=Datos!$B$76,Z36&gt;0.74),Datos!$B$74,IF(AND(K36=Datos!$B$76,Z36&lt;0.75,Z36&gt;0.49),Datos!$B$75,K36))))))))),K36)))</f>
        <v>-</v>
      </c>
      <c r="AB36" s="449" t="str">
        <f>IF(AND(Y36=Datos!$B$186,AA36=Datos!$B$193),Datos!$D$186,IF(AND(Y36=Datos!$B$186,AA36=Datos!$B$194),Datos!$E$186,IF(AND(Y36=Datos!$B$186,AA36=Datos!$B$195),Datos!$F$186,IF(AND(Y36=Datos!$B$186,AA36=Datos!$B$196),Datos!$G$186,IF(AND(Y36=Datos!$B$186,AA36=Datos!$B$197),Datos!$H$186,IF(AND(Y36=Datos!$B$187,AA36=Datos!$B$193),Datos!$D$187,IF(AND(Y36=Datos!$B$187,AA36=Datos!$B$194),Datos!$E$187,IF(AND(Y36=Datos!$B$187,AA36=Datos!$B$195),Datos!$F$187,IF(AND(Y36=Datos!$B$187,AA36=Datos!$B$196),Datos!$G$187,IF(AND(Y36=Datos!$B$187,AA36=Datos!$B$197),Datos!$H$187,IF(AND(Y36=Datos!$B$188,AA36=Datos!$B$193),Datos!$D$188,IF(AND(Y36=Datos!$B$188,AA36=Datos!$B$194),Datos!$E$188,IF(AND(Y36=Datos!$B$188,AA36=Datos!$B$195),Datos!$F$188,IF(AND(Y36=Datos!$B$188,AA36=Datos!$B$196),Datos!$G$188,IF(AND(Y36=Datos!$B$188,AA36=Datos!$B$197),Datos!$H$188,IF(AND(Y36=Datos!$B$189,AA36=Datos!$B$193),Datos!$D$189,IF(AND(Y36=Datos!$B$189,AA36=Datos!$B$194),Datos!$E$189,IF(AND(Y36=Datos!$B$189,AA36=Datos!$B$195),Datos!$F$189,IF(AND(Y36=Datos!$B$189,AA36=Datos!$B$196),Datos!$G$189,IF(AND(Y36=Datos!$B$189,AA36=Datos!$B$197),Datos!$H$189,IF(AND(Y36=Datos!$B$190,AA36=Datos!$B$193),Datos!$D$190,IF(AND(Y36=Datos!$B$190,AA36=Datos!$B$194),Datos!$E$190,IF(AND(Y36=Datos!$B$190,AA36=Datos!$B$195),Datos!$F$190,IF(AND(Y36=Datos!$B$190,AA36=Datos!$B$196),Datos!$G$190,IF(AND(Y36=Datos!$B$190,AA36=Datos!$B$197),Datos!$H$190,"-")))))))))))))))))))))))))</f>
        <v>-</v>
      </c>
      <c r="AC36" s="51"/>
    </row>
    <row r="37" spans="1:29" s="4" customFormat="1" ht="30" customHeight="1" x14ac:dyDescent="0.25">
      <c r="A37" s="105"/>
      <c r="B37" s="460"/>
      <c r="C37" s="461"/>
      <c r="D37" s="465"/>
      <c r="E37" s="469"/>
      <c r="F37" s="470"/>
      <c r="G37" s="259"/>
      <c r="H37" s="52"/>
      <c r="I37" s="53"/>
      <c r="J37" s="317"/>
      <c r="K37" s="317"/>
      <c r="L37" s="450"/>
      <c r="M37" s="53"/>
      <c r="N37" s="52"/>
      <c r="O37" s="52"/>
      <c r="P37" s="52"/>
      <c r="Q37" s="52"/>
      <c r="R37" s="53"/>
      <c r="S37" s="52"/>
      <c r="T37" s="52"/>
      <c r="U37" s="52"/>
      <c r="V37" s="52"/>
      <c r="W37" s="54">
        <f>((IF(S37=Datos!$B$83,0,IF(S37=Datos!$B$84,5,IF(S37=Datos!$B$85,10,IF(S37=Datos!$B$86,15,IF(S37=Datos!$B$87,20,IF(S37=Datos!$B$88,25,0)))))))/100)+((IF(T37=Datos!$B$83,0,IF(T37=Datos!$B$84,5,IF(T37=Datos!$B$85,10,IF(T37=Datos!$B$86,15,IF(T37=Datos!$B$87,20,IF(T37=Datos!$B$88,25,0)))))))/100)+((IF(U37=Datos!$B$83,0,IF(U37=Datos!$B$84,5,IF(U37=Datos!$B$85,10,IF(U37=Datos!$B$86,15,IF(U37=Datos!$B$87,20,IF(U37=Datos!$B$88,25,0)))))))/100)+((IF(V37=Datos!$B$83,0,IF(V37=Datos!$B$84,5,IF(V37=Datos!$B$85,10,IF(V37=Datos!$B$86,15,IF(V37=Datos!$B$87,20,IF(V37=Datos!$B$88,25,0)))))))/100)</f>
        <v>0</v>
      </c>
      <c r="X37" s="453"/>
      <c r="Y37" s="447"/>
      <c r="Z37" s="456"/>
      <c r="AA37" s="447"/>
      <c r="AB37" s="450"/>
      <c r="AC37" s="55"/>
    </row>
    <row r="38" spans="1:29" s="4" customFormat="1" ht="30" customHeight="1" x14ac:dyDescent="0.25">
      <c r="A38" s="105"/>
      <c r="B38" s="460"/>
      <c r="C38" s="461"/>
      <c r="D38" s="465"/>
      <c r="E38" s="469"/>
      <c r="F38" s="470"/>
      <c r="G38" s="259"/>
      <c r="H38" s="52"/>
      <c r="I38" s="53"/>
      <c r="J38" s="317"/>
      <c r="K38" s="317"/>
      <c r="L38" s="450"/>
      <c r="M38" s="53"/>
      <c r="N38" s="52"/>
      <c r="O38" s="52"/>
      <c r="P38" s="52"/>
      <c r="Q38" s="52"/>
      <c r="R38" s="53"/>
      <c r="S38" s="52"/>
      <c r="T38" s="52"/>
      <c r="U38" s="52"/>
      <c r="V38" s="52"/>
      <c r="W38" s="54">
        <f>((IF(S38=Datos!$B$83,0,IF(S38=Datos!$B$84,5,IF(S38=Datos!$B$85,10,IF(S38=Datos!$B$86,15,IF(S38=Datos!$B$87,20,IF(S38=Datos!$B$88,25,0)))))))/100)+((IF(T38=Datos!$B$83,0,IF(T38=Datos!$B$84,5,IF(T38=Datos!$B$85,10,IF(T38=Datos!$B$86,15,IF(T38=Datos!$B$87,20,IF(T38=Datos!$B$88,25,0)))))))/100)+((IF(U38=Datos!$B$83,0,IF(U38=Datos!$B$84,5,IF(U38=Datos!$B$85,10,IF(U38=Datos!$B$86,15,IF(U38=Datos!$B$87,20,IF(U38=Datos!$B$88,25,0)))))))/100)+((IF(V38=Datos!$B$83,0,IF(V38=Datos!$B$84,5,IF(V38=Datos!$B$85,10,IF(V38=Datos!$B$86,15,IF(V38=Datos!$B$87,20,IF(V38=Datos!$B$88,25,0)))))))/100)</f>
        <v>0</v>
      </c>
      <c r="X38" s="453"/>
      <c r="Y38" s="447"/>
      <c r="Z38" s="456"/>
      <c r="AA38" s="447"/>
      <c r="AB38" s="450"/>
      <c r="AC38" s="55"/>
    </row>
    <row r="39" spans="1:29" s="4" customFormat="1" ht="30" customHeight="1" x14ac:dyDescent="0.25">
      <c r="A39" s="105"/>
      <c r="B39" s="460"/>
      <c r="C39" s="461"/>
      <c r="D39" s="465"/>
      <c r="E39" s="469"/>
      <c r="F39" s="470"/>
      <c r="G39" s="259"/>
      <c r="H39" s="52"/>
      <c r="I39" s="53"/>
      <c r="J39" s="317"/>
      <c r="K39" s="317"/>
      <c r="L39" s="450"/>
      <c r="M39" s="53"/>
      <c r="N39" s="52"/>
      <c r="O39" s="52"/>
      <c r="P39" s="52"/>
      <c r="Q39" s="52"/>
      <c r="R39" s="53"/>
      <c r="S39" s="52"/>
      <c r="T39" s="52"/>
      <c r="U39" s="52"/>
      <c r="V39" s="52"/>
      <c r="W39" s="54">
        <f>((IF(S39=Datos!$B$83,0,IF(S39=Datos!$B$84,5,IF(S39=Datos!$B$85,10,IF(S39=Datos!$B$86,15,IF(S39=Datos!$B$87,20,IF(S39=Datos!$B$88,25,0)))))))/100)+((IF(T39=Datos!$B$83,0,IF(T39=Datos!$B$84,5,IF(T39=Datos!$B$85,10,IF(T39=Datos!$B$86,15,IF(T39=Datos!$B$87,20,IF(T39=Datos!$B$88,25,0)))))))/100)+((IF(U39=Datos!$B$83,0,IF(U39=Datos!$B$84,5,IF(U39=Datos!$B$85,10,IF(U39=Datos!$B$86,15,IF(U39=Datos!$B$87,20,IF(U39=Datos!$B$88,25,0)))))))/100)+((IF(V39=Datos!$B$83,0,IF(V39=Datos!$B$84,5,IF(V39=Datos!$B$85,10,IF(V39=Datos!$B$86,15,IF(V39=Datos!$B$87,20,IF(V39=Datos!$B$88,25,0)))))))/100)</f>
        <v>0</v>
      </c>
      <c r="X39" s="453"/>
      <c r="Y39" s="447"/>
      <c r="Z39" s="456"/>
      <c r="AA39" s="447"/>
      <c r="AB39" s="450"/>
      <c r="AC39" s="55"/>
    </row>
    <row r="40" spans="1:29" s="4" customFormat="1" ht="30" customHeight="1" x14ac:dyDescent="0.25">
      <c r="A40" s="105"/>
      <c r="B40" s="460"/>
      <c r="C40" s="461"/>
      <c r="D40" s="465"/>
      <c r="E40" s="469"/>
      <c r="F40" s="470"/>
      <c r="G40" s="259"/>
      <c r="H40" s="52"/>
      <c r="I40" s="53"/>
      <c r="J40" s="317"/>
      <c r="K40" s="317"/>
      <c r="L40" s="450"/>
      <c r="M40" s="53"/>
      <c r="N40" s="52"/>
      <c r="O40" s="52"/>
      <c r="P40" s="52"/>
      <c r="Q40" s="52"/>
      <c r="R40" s="53"/>
      <c r="S40" s="52"/>
      <c r="T40" s="52"/>
      <c r="U40" s="52"/>
      <c r="V40" s="52"/>
      <c r="W40" s="54">
        <f>((IF(S40=Datos!$B$83,0,IF(S40=Datos!$B$84,5,IF(S40=Datos!$B$85,10,IF(S40=Datos!$B$86,15,IF(S40=Datos!$B$87,20,IF(S40=Datos!$B$88,25,0)))))))/100)+((IF(T40=Datos!$B$83,0,IF(T40=Datos!$B$84,5,IF(T40=Datos!$B$85,10,IF(T40=Datos!$B$86,15,IF(T40=Datos!$B$87,20,IF(T40=Datos!$B$88,25,0)))))))/100)+((IF(U40=Datos!$B$83,0,IF(U40=Datos!$B$84,5,IF(U40=Datos!$B$85,10,IF(U40=Datos!$B$86,15,IF(U40=Datos!$B$87,20,IF(U40=Datos!$B$88,25,0)))))))/100)+((IF(V40=Datos!$B$83,0,IF(V40=Datos!$B$84,5,IF(V40=Datos!$B$85,10,IF(V40=Datos!$B$86,15,IF(V40=Datos!$B$87,20,IF(V40=Datos!$B$88,25,0)))))))/100)</f>
        <v>0</v>
      </c>
      <c r="X40" s="453"/>
      <c r="Y40" s="447"/>
      <c r="Z40" s="456"/>
      <c r="AA40" s="447"/>
      <c r="AB40" s="450"/>
      <c r="AC40" s="55"/>
    </row>
    <row r="41" spans="1:29" s="4" customFormat="1" ht="30" customHeight="1" thickBot="1" x14ac:dyDescent="0.3">
      <c r="A41" s="105"/>
      <c r="B41" s="462"/>
      <c r="C41" s="463"/>
      <c r="D41" s="466"/>
      <c r="E41" s="471"/>
      <c r="F41" s="472"/>
      <c r="G41" s="260"/>
      <c r="H41" s="70"/>
      <c r="I41" s="68"/>
      <c r="J41" s="318"/>
      <c r="K41" s="318"/>
      <c r="L41" s="451"/>
      <c r="M41" s="68"/>
      <c r="N41" s="70"/>
      <c r="O41" s="70"/>
      <c r="P41" s="70"/>
      <c r="Q41" s="70"/>
      <c r="R41" s="68"/>
      <c r="S41" s="70"/>
      <c r="T41" s="70"/>
      <c r="U41" s="70"/>
      <c r="V41" s="70"/>
      <c r="W41" s="69">
        <f>((IF(S41=Datos!$B$83,0,IF(S41=Datos!$B$84,5,IF(S41=Datos!$B$85,10,IF(S41=Datos!$B$86,15,IF(S41=Datos!$B$87,20,IF(S41=Datos!$B$88,25,0)))))))/100)+((IF(T41=Datos!$B$83,0,IF(T41=Datos!$B$84,5,IF(T41=Datos!$B$85,10,IF(T41=Datos!$B$86,15,IF(T41=Datos!$B$87,20,IF(T41=Datos!$B$88,25,0)))))))/100)+((IF(U41=Datos!$B$83,0,IF(U41=Datos!$B$84,5,IF(U41=Datos!$B$85,10,IF(U41=Datos!$B$86,15,IF(U41=Datos!$B$87,20,IF(U41=Datos!$B$88,25,0)))))))/100)+((IF(V41=Datos!$B$83,0,IF(V41=Datos!$B$84,5,IF(V41=Datos!$B$85,10,IF(V41=Datos!$B$86,15,IF(V41=Datos!$B$87,20,IF(V41=Datos!$B$88,25,0)))))))/100)</f>
        <v>0</v>
      </c>
      <c r="X41" s="454"/>
      <c r="Y41" s="448"/>
      <c r="Z41" s="457"/>
      <c r="AA41" s="448"/>
      <c r="AB41" s="451"/>
      <c r="AC41" s="59"/>
    </row>
    <row r="42" spans="1:29" s="4" customFormat="1" ht="30" customHeight="1" x14ac:dyDescent="0.25">
      <c r="A42" s="105"/>
      <c r="B42" s="458"/>
      <c r="C42" s="459"/>
      <c r="D42" s="464" t="str">
        <f>IF(B42=0,"",VLOOKUP(B42,'Datos SGC'!$B$50:$C$71,2))</f>
        <v/>
      </c>
      <c r="E42" s="467"/>
      <c r="F42" s="468"/>
      <c r="G42" s="258"/>
      <c r="H42" s="65"/>
      <c r="I42" s="66"/>
      <c r="J42" s="316"/>
      <c r="K42" s="316"/>
      <c r="L42" s="449" t="str">
        <f>IF(AND(J42=Datos!$B$186,K42=Datos!$B$193),Datos!$D$186,IF(AND(J42=Datos!$B$186,K42=Datos!$B$194),Datos!$E$186,IF(AND(J42=Datos!$B$186,K42=Datos!$B$195),Datos!$F$186,IF(AND(J42=Datos!$B$186,K42=Datos!$B$196),Datos!$G$186,IF(AND(J42=Datos!$B$186,K42=Datos!$B$197),Datos!$H$186,IF(AND(J42=Datos!$B$187,K42=Datos!$B$193),Datos!$D$187,IF(AND(J42=Datos!$B$187,K42=Datos!$B$194),Datos!$E$187,IF(AND(J42=Datos!$B$187,K42=Datos!$B$195),Datos!$F$187,IF(AND(J42=Datos!$B$187,K42=Datos!$B$196),Datos!$G$187,IF(AND(J42=Datos!$B$187,K42=Datos!$B$197),Datos!$H$187,IF(AND(J42=Datos!$B$188,K42=Datos!$B$193),Datos!$D$188,IF(AND(J42=Datos!$B$188,K42=Datos!$B$194),Datos!$E$188,IF(AND(J42=Datos!$B$188,K42=Datos!$B$195),Datos!$F$188,IF(AND(J42=Datos!$B$188,K42=Datos!$B$196),Datos!$G$188,IF(AND(J42=Datos!$B$188,K42=Datos!$B$197),Datos!$H$188,IF(AND(J42=Datos!$B$189,K42=Datos!$B$193),Datos!$D$189,IF(AND(J42=Datos!$B$189,K42=Datos!$B$194),Datos!$E$189,IF(AND(J42=Datos!$B$189,K42=Datos!$B$195),Datos!$F$189,IF(AND(J42=Datos!$B$189,K42=Datos!$B$196),Datos!$G$189,IF(AND(J42=Datos!$B$189,K42=Datos!$B$197),Datos!$H$189,IF(AND(J42=Datos!$B$190,K42=Datos!$B$193),Datos!$D$190,IF(AND(J42=Datos!$B$190,K42=Datos!$B$194),Datos!$E$190,IF(AND(J42=Datos!$B$190,K42=Datos!$B$195),Datos!$F$190,IF(AND(J42=Datos!$B$190,K42=Datos!$B$196),Datos!$G$190,IF(AND(J42=Datos!$B$190,K42=Datos!$B$197),Datos!$H$190,"-")))))))))))))))))))))))))</f>
        <v>-</v>
      </c>
      <c r="M42" s="66"/>
      <c r="N42" s="65"/>
      <c r="O42" s="65"/>
      <c r="P42" s="65"/>
      <c r="Q42" s="65"/>
      <c r="R42" s="66"/>
      <c r="S42" s="65"/>
      <c r="T42" s="65"/>
      <c r="U42" s="65"/>
      <c r="V42" s="65"/>
      <c r="W42" s="64">
        <f>((IF(S42=Datos!$B$83,0,IF(S42=Datos!$B$84,5,IF(S42=Datos!$B$85,10,IF(S42=Datos!$B$86,15,IF(S42=Datos!$B$87,20,IF(S42=Datos!$B$88,25,0)))))))/100)+((IF(T42=Datos!$B$83,0,IF(T42=Datos!$B$84,5,IF(T42=Datos!$B$85,10,IF(T42=Datos!$B$86,15,IF(T42=Datos!$B$87,20,IF(T42=Datos!$B$88,25,0)))))))/100)+((IF(U42=Datos!$B$83,0,IF(U42=Datos!$B$84,5,IF(U42=Datos!$B$85,10,IF(U42=Datos!$B$86,15,IF(U42=Datos!$B$87,20,IF(U42=Datos!$B$88,25,0)))))))/100)+((IF(V42=Datos!$B$83,0,IF(V42=Datos!$B$84,5,IF(V42=Datos!$B$85,10,IF(V42=Datos!$B$86,15,IF(V42=Datos!$B$87,20,IF(V42=Datos!$B$88,25,0)))))))/100)</f>
        <v>0</v>
      </c>
      <c r="X42" s="452">
        <f>IF(ISERROR((IF(R42=Datos!$B$80,W42,0)+IF(R43=Datos!$B$80,W43,0)+IF(R44=Datos!$B$80,W44,0)+IF(R45=Datos!$B$80,W45,0)+IF(R46=Datos!$B$80,W46,0)+IF(R47=Datos!$B$80,W47,0))/(IF(R42=Datos!$B$80,1,0)+IF(R43=Datos!$B$80,1,0)+IF(R44=Datos!$B$80,1,0)+IF(R45=Datos!$B$80,1,0)+IF(R46=Datos!$B$80,1,0)+IF(R47=Datos!$B$80,1,0))),0,(IF(R42=Datos!$B$80,W42,0)+IF(R43=Datos!$B$80,W43,0)+IF(R44=Datos!$B$80,W44,0)+IF(R45=Datos!$B$80,W45,0)+IF(R46=Datos!$B$80,W46,0)+IF(R47=Datos!$B$80,W47,0))/(IF(R42=Datos!$B$80,1,0)+IF(R43=Datos!$B$80,1,0)+IF(R44=Datos!$B$80,1,0)+IF(R45=Datos!$B$80,1,0)+IF(R46=Datos!$B$80,1,0)+IF(R47=Datos!$B$80,1,0)))</f>
        <v>0</v>
      </c>
      <c r="Y42" s="446" t="str">
        <f>IF(J42="","-",(IF(X42&gt;0,(IF(J42=Datos!$B$65,Datos!$B$65,IF(AND(J42=Datos!$B$66,X42&gt;0.49),Datos!$B$65,IF(AND(J42=Datos!$B$67,X42&gt;0.74),Datos!$B$65,IF(AND(J42=Datos!$B$67,X42&lt;0.75,X42&gt;0.49),Datos!$B$66,IF(AND(J42=Datos!$B$68,X42&gt;0.74),Datos!$B$66,IF(AND(J42=Datos!$B$68,X42&lt;0.75,X42&gt;0.49),Datos!$B$67,IF(AND(J42=Datos!$B$69,X42&gt;0.74),Datos!$B$67,IF(AND(J42=Datos!$B$69,X42&lt;0.75,X42&gt;0.49),Datos!$B$68,J42))))))))),J42)))</f>
        <v>-</v>
      </c>
      <c r="Z42" s="455">
        <f>IF(ISERROR((IF(R42=Datos!$B$79,W42,0)+IF(R43=Datos!$B$79,W43,0)+IF(R44=Datos!$B$79,W44,0)+IF(R45=Datos!$B$79,W45,0)+IF(R46=Datos!$B$79,W46,0)+IF(R47=Datos!$B$79,W47,0))/(IF(R42=Datos!$B$79,1,0)+IF(R43=Datos!$B$79,1,0)+IF(R44=Datos!$B$79,1,0)+IF(R45=Datos!$B$79,1,0)+IF(R46=Datos!$B$79,1,0)+IF(R47=Datos!$B$79,1,0))),0,(IF(R42=Datos!$B$79,W42,0)+IF(R43=Datos!$B$79,W43,0)+IF(R44=Datos!$B$79,W44,0)+IF(R45=Datos!$B$79,W45,0)+IF(R46=Datos!$B$79,W46,0)+IF(R47=Datos!$B$79,W47,0))/(IF(R42=Datos!$B$79,1,0)+IF(R43=Datos!$B$79,1,0)+IF(R44=Datos!$B$79,1,0)+IF(R45=Datos!$B$79,1,0)+IF(R46=Datos!$B$79,1,0)+IF(R47=Datos!$B$79,1,0)))</f>
        <v>0</v>
      </c>
      <c r="AA42" s="446" t="str">
        <f>IF(K42="","-",(IF(Z42&gt;0,(IF(K42=Datos!$B$72,Datos!$B$72,IF(AND(K42=Datos!$B$73,Z42&gt;0.49),Datos!$B$72,IF(AND(K42=Datos!$B$74,Z42&gt;0.74),Datos!$B$72,IF(AND(K42=Datos!$B$74,Z42&lt;0.75,Z42&gt;0.49),Datos!$B$73,IF(AND(K42=Datos!$B$75,Z42&gt;0.74),Datos!$B$73,IF(AND(K42=Datos!$B$75,Z42&lt;0.75,Z42&gt;0.49),Datos!$B$74,IF(AND(K42=Datos!$B$76,Z42&gt;0.74),Datos!$B$74,IF(AND(K42=Datos!$B$76,Z42&lt;0.75,Z42&gt;0.49),Datos!$B$75,K42))))))))),K42)))</f>
        <v>-</v>
      </c>
      <c r="AB42" s="449" t="str">
        <f>IF(AND(Y42=Datos!$B$186,AA42=Datos!$B$193),Datos!$D$186,IF(AND(Y42=Datos!$B$186,AA42=Datos!$B$194),Datos!$E$186,IF(AND(Y42=Datos!$B$186,AA42=Datos!$B$195),Datos!$F$186,IF(AND(Y42=Datos!$B$186,AA42=Datos!$B$196),Datos!$G$186,IF(AND(Y42=Datos!$B$186,AA42=Datos!$B$197),Datos!$H$186,IF(AND(Y42=Datos!$B$187,AA42=Datos!$B$193),Datos!$D$187,IF(AND(Y42=Datos!$B$187,AA42=Datos!$B$194),Datos!$E$187,IF(AND(Y42=Datos!$B$187,AA42=Datos!$B$195),Datos!$F$187,IF(AND(Y42=Datos!$B$187,AA42=Datos!$B$196),Datos!$G$187,IF(AND(Y42=Datos!$B$187,AA42=Datos!$B$197),Datos!$H$187,IF(AND(Y42=Datos!$B$188,AA42=Datos!$B$193),Datos!$D$188,IF(AND(Y42=Datos!$B$188,AA42=Datos!$B$194),Datos!$E$188,IF(AND(Y42=Datos!$B$188,AA42=Datos!$B$195),Datos!$F$188,IF(AND(Y42=Datos!$B$188,AA42=Datos!$B$196),Datos!$G$188,IF(AND(Y42=Datos!$B$188,AA42=Datos!$B$197),Datos!$H$188,IF(AND(Y42=Datos!$B$189,AA42=Datos!$B$193),Datos!$D$189,IF(AND(Y42=Datos!$B$189,AA42=Datos!$B$194),Datos!$E$189,IF(AND(Y42=Datos!$B$189,AA42=Datos!$B$195),Datos!$F$189,IF(AND(Y42=Datos!$B$189,AA42=Datos!$B$196),Datos!$G$189,IF(AND(Y42=Datos!$B$189,AA42=Datos!$B$197),Datos!$H$189,IF(AND(Y42=Datos!$B$190,AA42=Datos!$B$193),Datos!$D$190,IF(AND(Y42=Datos!$B$190,AA42=Datos!$B$194),Datos!$E$190,IF(AND(Y42=Datos!$B$190,AA42=Datos!$B$195),Datos!$F$190,IF(AND(Y42=Datos!$B$190,AA42=Datos!$B$196),Datos!$G$190,IF(AND(Y42=Datos!$B$190,AA42=Datos!$B$197),Datos!$H$190,"-")))))))))))))))))))))))))</f>
        <v>-</v>
      </c>
      <c r="AC42" s="51"/>
    </row>
    <row r="43" spans="1:29" s="4" customFormat="1" ht="30" customHeight="1" x14ac:dyDescent="0.25">
      <c r="A43" s="105"/>
      <c r="B43" s="460"/>
      <c r="C43" s="461"/>
      <c r="D43" s="465"/>
      <c r="E43" s="469"/>
      <c r="F43" s="470"/>
      <c r="G43" s="259"/>
      <c r="H43" s="52"/>
      <c r="I43" s="53"/>
      <c r="J43" s="317"/>
      <c r="K43" s="317"/>
      <c r="L43" s="450"/>
      <c r="M43" s="53"/>
      <c r="N43" s="52"/>
      <c r="O43" s="52"/>
      <c r="P43" s="52"/>
      <c r="Q43" s="52"/>
      <c r="R43" s="53"/>
      <c r="S43" s="52"/>
      <c r="T43" s="52"/>
      <c r="U43" s="52"/>
      <c r="V43" s="52"/>
      <c r="W43" s="54">
        <f>((IF(S43=Datos!$B$83,0,IF(S43=Datos!$B$84,5,IF(S43=Datos!$B$85,10,IF(S43=Datos!$B$86,15,IF(S43=Datos!$B$87,20,IF(S43=Datos!$B$88,25,0)))))))/100)+((IF(T43=Datos!$B$83,0,IF(T43=Datos!$B$84,5,IF(T43=Datos!$B$85,10,IF(T43=Datos!$B$86,15,IF(T43=Datos!$B$87,20,IF(T43=Datos!$B$88,25,0)))))))/100)+((IF(U43=Datos!$B$83,0,IF(U43=Datos!$B$84,5,IF(U43=Datos!$B$85,10,IF(U43=Datos!$B$86,15,IF(U43=Datos!$B$87,20,IF(U43=Datos!$B$88,25,0)))))))/100)+((IF(V43=Datos!$B$83,0,IF(V43=Datos!$B$84,5,IF(V43=Datos!$B$85,10,IF(V43=Datos!$B$86,15,IF(V43=Datos!$B$87,20,IF(V43=Datos!$B$88,25,0)))))))/100)</f>
        <v>0</v>
      </c>
      <c r="X43" s="453"/>
      <c r="Y43" s="447"/>
      <c r="Z43" s="456"/>
      <c r="AA43" s="447"/>
      <c r="AB43" s="450"/>
      <c r="AC43" s="55"/>
    </row>
    <row r="44" spans="1:29" s="4" customFormat="1" ht="30" customHeight="1" x14ac:dyDescent="0.25">
      <c r="A44" s="105"/>
      <c r="B44" s="460"/>
      <c r="C44" s="461"/>
      <c r="D44" s="465"/>
      <c r="E44" s="469"/>
      <c r="F44" s="470"/>
      <c r="G44" s="259"/>
      <c r="H44" s="52"/>
      <c r="I44" s="53"/>
      <c r="J44" s="317"/>
      <c r="K44" s="317"/>
      <c r="L44" s="450"/>
      <c r="M44" s="53"/>
      <c r="N44" s="52"/>
      <c r="O44" s="52"/>
      <c r="P44" s="52"/>
      <c r="Q44" s="52"/>
      <c r="R44" s="53"/>
      <c r="S44" s="52"/>
      <c r="T44" s="52"/>
      <c r="U44" s="52"/>
      <c r="V44" s="52"/>
      <c r="W44" s="54">
        <f>((IF(S44=Datos!$B$83,0,IF(S44=Datos!$B$84,5,IF(S44=Datos!$B$85,10,IF(S44=Datos!$B$86,15,IF(S44=Datos!$B$87,20,IF(S44=Datos!$B$88,25,0)))))))/100)+((IF(T44=Datos!$B$83,0,IF(T44=Datos!$B$84,5,IF(T44=Datos!$B$85,10,IF(T44=Datos!$B$86,15,IF(T44=Datos!$B$87,20,IF(T44=Datos!$B$88,25,0)))))))/100)+((IF(U44=Datos!$B$83,0,IF(U44=Datos!$B$84,5,IF(U44=Datos!$B$85,10,IF(U44=Datos!$B$86,15,IF(U44=Datos!$B$87,20,IF(U44=Datos!$B$88,25,0)))))))/100)+((IF(V44=Datos!$B$83,0,IF(V44=Datos!$B$84,5,IF(V44=Datos!$B$85,10,IF(V44=Datos!$B$86,15,IF(V44=Datos!$B$87,20,IF(V44=Datos!$B$88,25,0)))))))/100)</f>
        <v>0</v>
      </c>
      <c r="X44" s="453"/>
      <c r="Y44" s="447"/>
      <c r="Z44" s="456"/>
      <c r="AA44" s="447"/>
      <c r="AB44" s="450"/>
      <c r="AC44" s="55"/>
    </row>
    <row r="45" spans="1:29" s="4" customFormat="1" ht="30" customHeight="1" x14ac:dyDescent="0.25">
      <c r="A45" s="105"/>
      <c r="B45" s="460"/>
      <c r="C45" s="461"/>
      <c r="D45" s="465"/>
      <c r="E45" s="469"/>
      <c r="F45" s="470"/>
      <c r="G45" s="259"/>
      <c r="H45" s="52"/>
      <c r="I45" s="53"/>
      <c r="J45" s="317"/>
      <c r="K45" s="317"/>
      <c r="L45" s="450"/>
      <c r="M45" s="53"/>
      <c r="N45" s="52"/>
      <c r="O45" s="52"/>
      <c r="P45" s="52"/>
      <c r="Q45" s="52"/>
      <c r="R45" s="53"/>
      <c r="S45" s="52"/>
      <c r="T45" s="52"/>
      <c r="U45" s="52"/>
      <c r="V45" s="52"/>
      <c r="W45" s="54">
        <f>((IF(S45=Datos!$B$83,0,IF(S45=Datos!$B$84,5,IF(S45=Datos!$B$85,10,IF(S45=Datos!$B$86,15,IF(S45=Datos!$B$87,20,IF(S45=Datos!$B$88,25,0)))))))/100)+((IF(T45=Datos!$B$83,0,IF(T45=Datos!$B$84,5,IF(T45=Datos!$B$85,10,IF(T45=Datos!$B$86,15,IF(T45=Datos!$B$87,20,IF(T45=Datos!$B$88,25,0)))))))/100)+((IF(U45=Datos!$B$83,0,IF(U45=Datos!$B$84,5,IF(U45=Datos!$B$85,10,IF(U45=Datos!$B$86,15,IF(U45=Datos!$B$87,20,IF(U45=Datos!$B$88,25,0)))))))/100)+((IF(V45=Datos!$B$83,0,IF(V45=Datos!$B$84,5,IF(V45=Datos!$B$85,10,IF(V45=Datos!$B$86,15,IF(V45=Datos!$B$87,20,IF(V45=Datos!$B$88,25,0)))))))/100)</f>
        <v>0</v>
      </c>
      <c r="X45" s="453"/>
      <c r="Y45" s="447"/>
      <c r="Z45" s="456"/>
      <c r="AA45" s="447"/>
      <c r="AB45" s="450"/>
      <c r="AC45" s="55"/>
    </row>
    <row r="46" spans="1:29" s="4" customFormat="1" ht="30" customHeight="1" x14ac:dyDescent="0.25">
      <c r="A46" s="105"/>
      <c r="B46" s="460"/>
      <c r="C46" s="461"/>
      <c r="D46" s="465"/>
      <c r="E46" s="469"/>
      <c r="F46" s="470"/>
      <c r="G46" s="259"/>
      <c r="H46" s="52"/>
      <c r="I46" s="53"/>
      <c r="J46" s="317"/>
      <c r="K46" s="317"/>
      <c r="L46" s="450"/>
      <c r="M46" s="53"/>
      <c r="N46" s="52"/>
      <c r="O46" s="52"/>
      <c r="P46" s="52"/>
      <c r="Q46" s="52"/>
      <c r="R46" s="53"/>
      <c r="S46" s="52"/>
      <c r="T46" s="52"/>
      <c r="U46" s="52"/>
      <c r="V46" s="52"/>
      <c r="W46" s="54">
        <f>((IF(S46=Datos!$B$83,0,IF(S46=Datos!$B$84,5,IF(S46=Datos!$B$85,10,IF(S46=Datos!$B$86,15,IF(S46=Datos!$B$87,20,IF(S46=Datos!$B$88,25,0)))))))/100)+((IF(T46=Datos!$B$83,0,IF(T46=Datos!$B$84,5,IF(T46=Datos!$B$85,10,IF(T46=Datos!$B$86,15,IF(T46=Datos!$B$87,20,IF(T46=Datos!$B$88,25,0)))))))/100)+((IF(U46=Datos!$B$83,0,IF(U46=Datos!$B$84,5,IF(U46=Datos!$B$85,10,IF(U46=Datos!$B$86,15,IF(U46=Datos!$B$87,20,IF(U46=Datos!$B$88,25,0)))))))/100)+((IF(V46=Datos!$B$83,0,IF(V46=Datos!$B$84,5,IF(V46=Datos!$B$85,10,IF(V46=Datos!$B$86,15,IF(V46=Datos!$B$87,20,IF(V46=Datos!$B$88,25,0)))))))/100)</f>
        <v>0</v>
      </c>
      <c r="X46" s="453"/>
      <c r="Y46" s="447"/>
      <c r="Z46" s="456"/>
      <c r="AA46" s="447"/>
      <c r="AB46" s="450"/>
      <c r="AC46" s="55"/>
    </row>
    <row r="47" spans="1:29" s="4" customFormat="1" ht="30" customHeight="1" thickBot="1" x14ac:dyDescent="0.3">
      <c r="A47" s="105"/>
      <c r="B47" s="462"/>
      <c r="C47" s="463"/>
      <c r="D47" s="466"/>
      <c r="E47" s="471"/>
      <c r="F47" s="472"/>
      <c r="G47" s="260"/>
      <c r="H47" s="70"/>
      <c r="I47" s="68"/>
      <c r="J47" s="318"/>
      <c r="K47" s="318"/>
      <c r="L47" s="451"/>
      <c r="M47" s="68"/>
      <c r="N47" s="70"/>
      <c r="O47" s="70"/>
      <c r="P47" s="70"/>
      <c r="Q47" s="70"/>
      <c r="R47" s="68"/>
      <c r="S47" s="70"/>
      <c r="T47" s="70"/>
      <c r="U47" s="70"/>
      <c r="V47" s="70"/>
      <c r="W47" s="69">
        <f>((IF(S47=Datos!$B$83,0,IF(S47=Datos!$B$84,5,IF(S47=Datos!$B$85,10,IF(S47=Datos!$B$86,15,IF(S47=Datos!$B$87,20,IF(S47=Datos!$B$88,25,0)))))))/100)+((IF(T47=Datos!$B$83,0,IF(T47=Datos!$B$84,5,IF(T47=Datos!$B$85,10,IF(T47=Datos!$B$86,15,IF(T47=Datos!$B$87,20,IF(T47=Datos!$B$88,25,0)))))))/100)+((IF(U47=Datos!$B$83,0,IF(U47=Datos!$B$84,5,IF(U47=Datos!$B$85,10,IF(U47=Datos!$B$86,15,IF(U47=Datos!$B$87,20,IF(U47=Datos!$B$88,25,0)))))))/100)+((IF(V47=Datos!$B$83,0,IF(V47=Datos!$B$84,5,IF(V47=Datos!$B$85,10,IF(V47=Datos!$B$86,15,IF(V47=Datos!$B$87,20,IF(V47=Datos!$B$88,25,0)))))))/100)</f>
        <v>0</v>
      </c>
      <c r="X47" s="454"/>
      <c r="Y47" s="448"/>
      <c r="Z47" s="457"/>
      <c r="AA47" s="448"/>
      <c r="AB47" s="451"/>
      <c r="AC47" s="59"/>
    </row>
    <row r="48" spans="1:29" s="4" customFormat="1" ht="30" customHeight="1" x14ac:dyDescent="0.25">
      <c r="A48" s="105"/>
      <c r="B48" s="458"/>
      <c r="C48" s="459"/>
      <c r="D48" s="464" t="str">
        <f>IF(B48=0,"",VLOOKUP(B48,'Datos SGC'!$B$50:$C$71,2))</f>
        <v/>
      </c>
      <c r="E48" s="467"/>
      <c r="F48" s="468"/>
      <c r="G48" s="258"/>
      <c r="H48" s="65"/>
      <c r="I48" s="66"/>
      <c r="J48" s="316"/>
      <c r="K48" s="316"/>
      <c r="L48" s="449" t="str">
        <f>IF(AND(J48=Datos!$B$186,K48=Datos!$B$193),Datos!$D$186,IF(AND(J48=Datos!$B$186,K48=Datos!$B$194),Datos!$E$186,IF(AND(J48=Datos!$B$186,K48=Datos!$B$195),Datos!$F$186,IF(AND(J48=Datos!$B$186,K48=Datos!$B$196),Datos!$G$186,IF(AND(J48=Datos!$B$186,K48=Datos!$B$197),Datos!$H$186,IF(AND(J48=Datos!$B$187,K48=Datos!$B$193),Datos!$D$187,IF(AND(J48=Datos!$B$187,K48=Datos!$B$194),Datos!$E$187,IF(AND(J48=Datos!$B$187,K48=Datos!$B$195),Datos!$F$187,IF(AND(J48=Datos!$B$187,K48=Datos!$B$196),Datos!$G$187,IF(AND(J48=Datos!$B$187,K48=Datos!$B$197),Datos!$H$187,IF(AND(J48=Datos!$B$188,K48=Datos!$B$193),Datos!$D$188,IF(AND(J48=Datos!$B$188,K48=Datos!$B$194),Datos!$E$188,IF(AND(J48=Datos!$B$188,K48=Datos!$B$195),Datos!$F$188,IF(AND(J48=Datos!$B$188,K48=Datos!$B$196),Datos!$G$188,IF(AND(J48=Datos!$B$188,K48=Datos!$B$197),Datos!$H$188,IF(AND(J48=Datos!$B$189,K48=Datos!$B$193),Datos!$D$189,IF(AND(J48=Datos!$B$189,K48=Datos!$B$194),Datos!$E$189,IF(AND(J48=Datos!$B$189,K48=Datos!$B$195),Datos!$F$189,IF(AND(J48=Datos!$B$189,K48=Datos!$B$196),Datos!$G$189,IF(AND(J48=Datos!$B$189,K48=Datos!$B$197),Datos!$H$189,IF(AND(J48=Datos!$B$190,K48=Datos!$B$193),Datos!$D$190,IF(AND(J48=Datos!$B$190,K48=Datos!$B$194),Datos!$E$190,IF(AND(J48=Datos!$B$190,K48=Datos!$B$195),Datos!$F$190,IF(AND(J48=Datos!$B$190,K48=Datos!$B$196),Datos!$G$190,IF(AND(J48=Datos!$B$190,K48=Datos!$B$197),Datos!$H$190,"-")))))))))))))))))))))))))</f>
        <v>-</v>
      </c>
      <c r="M48" s="66"/>
      <c r="N48" s="65"/>
      <c r="O48" s="65"/>
      <c r="P48" s="65"/>
      <c r="Q48" s="65"/>
      <c r="R48" s="66"/>
      <c r="S48" s="65"/>
      <c r="T48" s="65"/>
      <c r="U48" s="65"/>
      <c r="V48" s="65"/>
      <c r="W48" s="64">
        <f>((IF(S48=Datos!$B$83,0,IF(S48=Datos!$B$84,5,IF(S48=Datos!$B$85,10,IF(S48=Datos!$B$86,15,IF(S48=Datos!$B$87,20,IF(S48=Datos!$B$88,25,0)))))))/100)+((IF(T48=Datos!$B$83,0,IF(T48=Datos!$B$84,5,IF(T48=Datos!$B$85,10,IF(T48=Datos!$B$86,15,IF(T48=Datos!$B$87,20,IF(T48=Datos!$B$88,25,0)))))))/100)+((IF(U48=Datos!$B$83,0,IF(U48=Datos!$B$84,5,IF(U48=Datos!$B$85,10,IF(U48=Datos!$B$86,15,IF(U48=Datos!$B$87,20,IF(U48=Datos!$B$88,25,0)))))))/100)+((IF(V48=Datos!$B$83,0,IF(V48=Datos!$B$84,5,IF(V48=Datos!$B$85,10,IF(V48=Datos!$B$86,15,IF(V48=Datos!$B$87,20,IF(V48=Datos!$B$88,25,0)))))))/100)</f>
        <v>0</v>
      </c>
      <c r="X48" s="452">
        <f>IF(ISERROR((IF(R48=Datos!$B$80,W48,0)+IF(R49=Datos!$B$80,W49,0)+IF(R50=Datos!$B$80,W50,0)+IF(R51=Datos!$B$80,W51,0)+IF(R52=Datos!$B$80,W52,0)+IF(R53=Datos!$B$80,W53,0))/(IF(R48=Datos!$B$80,1,0)+IF(R49=Datos!$B$80,1,0)+IF(R50=Datos!$B$80,1,0)+IF(R51=Datos!$B$80,1,0)+IF(R52=Datos!$B$80,1,0)+IF(R53=Datos!$B$80,1,0))),0,(IF(R48=Datos!$B$80,W48,0)+IF(R49=Datos!$B$80,W49,0)+IF(R50=Datos!$B$80,W50,0)+IF(R51=Datos!$B$80,W51,0)+IF(R52=Datos!$B$80,W52,0)+IF(R53=Datos!$B$80,W53,0))/(IF(R48=Datos!$B$80,1,0)+IF(R49=Datos!$B$80,1,0)+IF(R50=Datos!$B$80,1,0)+IF(R51=Datos!$B$80,1,0)+IF(R52=Datos!$B$80,1,0)+IF(R53=Datos!$B$80,1,0)))</f>
        <v>0</v>
      </c>
      <c r="Y48" s="446" t="str">
        <f>IF(J48="","-",(IF(X48&gt;0,(IF(J48=Datos!$B$65,Datos!$B$65,IF(AND(J48=Datos!$B$66,X48&gt;0.49),Datos!$B$65,IF(AND(J48=Datos!$B$67,X48&gt;0.74),Datos!$B$65,IF(AND(J48=Datos!$B$67,X48&lt;0.75,X48&gt;0.49),Datos!$B$66,IF(AND(J48=Datos!$B$68,X48&gt;0.74),Datos!$B$66,IF(AND(J48=Datos!$B$68,X48&lt;0.75,X48&gt;0.49),Datos!$B$67,IF(AND(J48=Datos!$B$69,X48&gt;0.74),Datos!$B$67,IF(AND(J48=Datos!$B$69,X48&lt;0.75,X48&gt;0.49),Datos!$B$68,J48))))))))),J48)))</f>
        <v>-</v>
      </c>
      <c r="Z48" s="455">
        <f>IF(ISERROR((IF(R48=Datos!$B$79,W48,0)+IF(R49=Datos!$B$79,W49,0)+IF(R50=Datos!$B$79,W50,0)+IF(R51=Datos!$B$79,W51,0)+IF(R52=Datos!$B$79,W52,0)+IF(R53=Datos!$B$79,W53,0))/(IF(R48=Datos!$B$79,1,0)+IF(R49=Datos!$B$79,1,0)+IF(R50=Datos!$B$79,1,0)+IF(R51=Datos!$B$79,1,0)+IF(R52=Datos!$B$79,1,0)+IF(R53=Datos!$B$79,1,0))),0,(IF(R48=Datos!$B$79,W48,0)+IF(R49=Datos!$B$79,W49,0)+IF(R50=Datos!$B$79,W50,0)+IF(R51=Datos!$B$79,W51,0)+IF(R52=Datos!$B$79,W52,0)+IF(R53=Datos!$B$79,W53,0))/(IF(R48=Datos!$B$79,1,0)+IF(R49=Datos!$B$79,1,0)+IF(R50=Datos!$B$79,1,0)+IF(R51=Datos!$B$79,1,0)+IF(R52=Datos!$B$79,1,0)+IF(R53=Datos!$B$79,1,0)))</f>
        <v>0</v>
      </c>
      <c r="AA48" s="446" t="str">
        <f>IF(K48="","-",(IF(Z48&gt;0,(IF(K48=Datos!$B$72,Datos!$B$72,IF(AND(K48=Datos!$B$73,Z48&gt;0.49),Datos!$B$72,IF(AND(K48=Datos!$B$74,Z48&gt;0.74),Datos!$B$72,IF(AND(K48=Datos!$B$74,Z48&lt;0.75,Z48&gt;0.49),Datos!$B$73,IF(AND(K48=Datos!$B$75,Z48&gt;0.74),Datos!$B$73,IF(AND(K48=Datos!$B$75,Z48&lt;0.75,Z48&gt;0.49),Datos!$B$74,IF(AND(K48=Datos!$B$76,Z48&gt;0.74),Datos!$B$74,IF(AND(K48=Datos!$B$76,Z48&lt;0.75,Z48&gt;0.49),Datos!$B$75,K48))))))))),K48)))</f>
        <v>-</v>
      </c>
      <c r="AB48" s="449" t="str">
        <f>IF(AND(Y48=Datos!$B$186,AA48=Datos!$B$193),Datos!$D$186,IF(AND(Y48=Datos!$B$186,AA48=Datos!$B$194),Datos!$E$186,IF(AND(Y48=Datos!$B$186,AA48=Datos!$B$195),Datos!$F$186,IF(AND(Y48=Datos!$B$186,AA48=Datos!$B$196),Datos!$G$186,IF(AND(Y48=Datos!$B$186,AA48=Datos!$B$197),Datos!$H$186,IF(AND(Y48=Datos!$B$187,AA48=Datos!$B$193),Datos!$D$187,IF(AND(Y48=Datos!$B$187,AA48=Datos!$B$194),Datos!$E$187,IF(AND(Y48=Datos!$B$187,AA48=Datos!$B$195),Datos!$F$187,IF(AND(Y48=Datos!$B$187,AA48=Datos!$B$196),Datos!$G$187,IF(AND(Y48=Datos!$B$187,AA48=Datos!$B$197),Datos!$H$187,IF(AND(Y48=Datos!$B$188,AA48=Datos!$B$193),Datos!$D$188,IF(AND(Y48=Datos!$B$188,AA48=Datos!$B$194),Datos!$E$188,IF(AND(Y48=Datos!$B$188,AA48=Datos!$B$195),Datos!$F$188,IF(AND(Y48=Datos!$B$188,AA48=Datos!$B$196),Datos!$G$188,IF(AND(Y48=Datos!$B$188,AA48=Datos!$B$197),Datos!$H$188,IF(AND(Y48=Datos!$B$189,AA48=Datos!$B$193),Datos!$D$189,IF(AND(Y48=Datos!$B$189,AA48=Datos!$B$194),Datos!$E$189,IF(AND(Y48=Datos!$B$189,AA48=Datos!$B$195),Datos!$F$189,IF(AND(Y48=Datos!$B$189,AA48=Datos!$B$196),Datos!$G$189,IF(AND(Y48=Datos!$B$189,AA48=Datos!$B$197),Datos!$H$189,IF(AND(Y48=Datos!$B$190,AA48=Datos!$B$193),Datos!$D$190,IF(AND(Y48=Datos!$B$190,AA48=Datos!$B$194),Datos!$E$190,IF(AND(Y48=Datos!$B$190,AA48=Datos!$B$195),Datos!$F$190,IF(AND(Y48=Datos!$B$190,AA48=Datos!$B$196),Datos!$G$190,IF(AND(Y48=Datos!$B$190,AA48=Datos!$B$197),Datos!$H$190,"-")))))))))))))))))))))))))</f>
        <v>-</v>
      </c>
      <c r="AC48" s="51"/>
    </row>
    <row r="49" spans="1:29" s="4" customFormat="1" ht="30" customHeight="1" x14ac:dyDescent="0.25">
      <c r="A49" s="105"/>
      <c r="B49" s="460"/>
      <c r="C49" s="461"/>
      <c r="D49" s="465"/>
      <c r="E49" s="469"/>
      <c r="F49" s="470"/>
      <c r="G49" s="259"/>
      <c r="H49" s="52"/>
      <c r="I49" s="53"/>
      <c r="J49" s="317"/>
      <c r="K49" s="317"/>
      <c r="L49" s="450"/>
      <c r="M49" s="53"/>
      <c r="N49" s="52"/>
      <c r="O49" s="52"/>
      <c r="P49" s="52"/>
      <c r="Q49" s="52"/>
      <c r="R49" s="53"/>
      <c r="S49" s="52"/>
      <c r="T49" s="52"/>
      <c r="U49" s="52"/>
      <c r="V49" s="52"/>
      <c r="W49" s="54">
        <f>((IF(S49=Datos!$B$83,0,IF(S49=Datos!$B$84,5,IF(S49=Datos!$B$85,10,IF(S49=Datos!$B$86,15,IF(S49=Datos!$B$87,20,IF(S49=Datos!$B$88,25,0)))))))/100)+((IF(T49=Datos!$B$83,0,IF(T49=Datos!$B$84,5,IF(T49=Datos!$B$85,10,IF(T49=Datos!$B$86,15,IF(T49=Datos!$B$87,20,IF(T49=Datos!$B$88,25,0)))))))/100)+((IF(U49=Datos!$B$83,0,IF(U49=Datos!$B$84,5,IF(U49=Datos!$B$85,10,IF(U49=Datos!$B$86,15,IF(U49=Datos!$B$87,20,IF(U49=Datos!$B$88,25,0)))))))/100)+((IF(V49=Datos!$B$83,0,IF(V49=Datos!$B$84,5,IF(V49=Datos!$B$85,10,IF(V49=Datos!$B$86,15,IF(V49=Datos!$B$87,20,IF(V49=Datos!$B$88,25,0)))))))/100)</f>
        <v>0</v>
      </c>
      <c r="X49" s="453"/>
      <c r="Y49" s="447"/>
      <c r="Z49" s="456"/>
      <c r="AA49" s="447"/>
      <c r="AB49" s="450"/>
      <c r="AC49" s="55"/>
    </row>
    <row r="50" spans="1:29" s="4" customFormat="1" ht="30" customHeight="1" x14ac:dyDescent="0.25">
      <c r="A50" s="105"/>
      <c r="B50" s="460"/>
      <c r="C50" s="461"/>
      <c r="D50" s="465"/>
      <c r="E50" s="469"/>
      <c r="F50" s="470"/>
      <c r="G50" s="259"/>
      <c r="H50" s="52"/>
      <c r="I50" s="53"/>
      <c r="J50" s="317"/>
      <c r="K50" s="317"/>
      <c r="L50" s="450"/>
      <c r="M50" s="53"/>
      <c r="N50" s="52"/>
      <c r="O50" s="52"/>
      <c r="P50" s="52"/>
      <c r="Q50" s="52"/>
      <c r="R50" s="53"/>
      <c r="S50" s="52"/>
      <c r="T50" s="52"/>
      <c r="U50" s="52"/>
      <c r="V50" s="52"/>
      <c r="W50" s="54">
        <f>((IF(S50=Datos!$B$83,0,IF(S50=Datos!$B$84,5,IF(S50=Datos!$B$85,10,IF(S50=Datos!$B$86,15,IF(S50=Datos!$B$87,20,IF(S50=Datos!$B$88,25,0)))))))/100)+((IF(T50=Datos!$B$83,0,IF(T50=Datos!$B$84,5,IF(T50=Datos!$B$85,10,IF(T50=Datos!$B$86,15,IF(T50=Datos!$B$87,20,IF(T50=Datos!$B$88,25,0)))))))/100)+((IF(U50=Datos!$B$83,0,IF(U50=Datos!$B$84,5,IF(U50=Datos!$B$85,10,IF(U50=Datos!$B$86,15,IF(U50=Datos!$B$87,20,IF(U50=Datos!$B$88,25,0)))))))/100)+((IF(V50=Datos!$B$83,0,IF(V50=Datos!$B$84,5,IF(V50=Datos!$B$85,10,IF(V50=Datos!$B$86,15,IF(V50=Datos!$B$87,20,IF(V50=Datos!$B$88,25,0)))))))/100)</f>
        <v>0</v>
      </c>
      <c r="X50" s="453"/>
      <c r="Y50" s="447"/>
      <c r="Z50" s="456"/>
      <c r="AA50" s="447"/>
      <c r="AB50" s="450"/>
      <c r="AC50" s="55"/>
    </row>
    <row r="51" spans="1:29" s="4" customFormat="1" ht="30" customHeight="1" x14ac:dyDescent="0.25">
      <c r="A51" s="105"/>
      <c r="B51" s="460"/>
      <c r="C51" s="461"/>
      <c r="D51" s="465"/>
      <c r="E51" s="469"/>
      <c r="F51" s="470"/>
      <c r="G51" s="259"/>
      <c r="H51" s="52"/>
      <c r="I51" s="53"/>
      <c r="J51" s="317"/>
      <c r="K51" s="317"/>
      <c r="L51" s="450"/>
      <c r="M51" s="53"/>
      <c r="N51" s="52"/>
      <c r="O51" s="52"/>
      <c r="P51" s="52"/>
      <c r="Q51" s="52"/>
      <c r="R51" s="53"/>
      <c r="S51" s="52"/>
      <c r="T51" s="52"/>
      <c r="U51" s="52"/>
      <c r="V51" s="52"/>
      <c r="W51" s="54">
        <f>((IF(S51=Datos!$B$83,0,IF(S51=Datos!$B$84,5,IF(S51=Datos!$B$85,10,IF(S51=Datos!$B$86,15,IF(S51=Datos!$B$87,20,IF(S51=Datos!$B$88,25,0)))))))/100)+((IF(T51=Datos!$B$83,0,IF(T51=Datos!$B$84,5,IF(T51=Datos!$B$85,10,IF(T51=Datos!$B$86,15,IF(T51=Datos!$B$87,20,IF(T51=Datos!$B$88,25,0)))))))/100)+((IF(U51=Datos!$B$83,0,IF(U51=Datos!$B$84,5,IF(U51=Datos!$B$85,10,IF(U51=Datos!$B$86,15,IF(U51=Datos!$B$87,20,IF(U51=Datos!$B$88,25,0)))))))/100)+((IF(V51=Datos!$B$83,0,IF(V51=Datos!$B$84,5,IF(V51=Datos!$B$85,10,IF(V51=Datos!$B$86,15,IF(V51=Datos!$B$87,20,IF(V51=Datos!$B$88,25,0)))))))/100)</f>
        <v>0</v>
      </c>
      <c r="X51" s="453"/>
      <c r="Y51" s="447"/>
      <c r="Z51" s="456"/>
      <c r="AA51" s="447"/>
      <c r="AB51" s="450"/>
      <c r="AC51" s="55"/>
    </row>
    <row r="52" spans="1:29" s="4" customFormat="1" ht="30" customHeight="1" x14ac:dyDescent="0.25">
      <c r="A52" s="105"/>
      <c r="B52" s="460"/>
      <c r="C52" s="461"/>
      <c r="D52" s="465"/>
      <c r="E52" s="469"/>
      <c r="F52" s="470"/>
      <c r="G52" s="259"/>
      <c r="H52" s="52"/>
      <c r="I52" s="53"/>
      <c r="J52" s="317"/>
      <c r="K52" s="317"/>
      <c r="L52" s="450"/>
      <c r="M52" s="53"/>
      <c r="N52" s="52"/>
      <c r="O52" s="52"/>
      <c r="P52" s="52"/>
      <c r="Q52" s="52"/>
      <c r="R52" s="53"/>
      <c r="S52" s="52"/>
      <c r="T52" s="52"/>
      <c r="U52" s="52"/>
      <c r="V52" s="52"/>
      <c r="W52" s="54">
        <f>((IF(S52=Datos!$B$83,0,IF(S52=Datos!$B$84,5,IF(S52=Datos!$B$85,10,IF(S52=Datos!$B$86,15,IF(S52=Datos!$B$87,20,IF(S52=Datos!$B$88,25,0)))))))/100)+((IF(T52=Datos!$B$83,0,IF(T52=Datos!$B$84,5,IF(T52=Datos!$B$85,10,IF(T52=Datos!$B$86,15,IF(T52=Datos!$B$87,20,IF(T52=Datos!$B$88,25,0)))))))/100)+((IF(U52=Datos!$B$83,0,IF(U52=Datos!$B$84,5,IF(U52=Datos!$B$85,10,IF(U52=Datos!$B$86,15,IF(U52=Datos!$B$87,20,IF(U52=Datos!$B$88,25,0)))))))/100)+((IF(V52=Datos!$B$83,0,IF(V52=Datos!$B$84,5,IF(V52=Datos!$B$85,10,IF(V52=Datos!$B$86,15,IF(V52=Datos!$B$87,20,IF(V52=Datos!$B$88,25,0)))))))/100)</f>
        <v>0</v>
      </c>
      <c r="X52" s="453"/>
      <c r="Y52" s="447"/>
      <c r="Z52" s="456"/>
      <c r="AA52" s="447"/>
      <c r="AB52" s="450"/>
      <c r="AC52" s="55"/>
    </row>
    <row r="53" spans="1:29" s="4" customFormat="1" ht="30" customHeight="1" thickBot="1" x14ac:dyDescent="0.3">
      <c r="A53" s="105"/>
      <c r="B53" s="462"/>
      <c r="C53" s="463"/>
      <c r="D53" s="466"/>
      <c r="E53" s="471"/>
      <c r="F53" s="472"/>
      <c r="G53" s="260"/>
      <c r="H53" s="70"/>
      <c r="I53" s="68"/>
      <c r="J53" s="318"/>
      <c r="K53" s="318"/>
      <c r="L53" s="451"/>
      <c r="M53" s="68"/>
      <c r="N53" s="70"/>
      <c r="O53" s="70"/>
      <c r="P53" s="70"/>
      <c r="Q53" s="70"/>
      <c r="R53" s="68"/>
      <c r="S53" s="70"/>
      <c r="T53" s="70"/>
      <c r="U53" s="70"/>
      <c r="V53" s="70"/>
      <c r="W53" s="69">
        <f>((IF(S53=Datos!$B$83,0,IF(S53=Datos!$B$84,5,IF(S53=Datos!$B$85,10,IF(S53=Datos!$B$86,15,IF(S53=Datos!$B$87,20,IF(S53=Datos!$B$88,25,0)))))))/100)+((IF(T53=Datos!$B$83,0,IF(T53=Datos!$B$84,5,IF(T53=Datos!$B$85,10,IF(T53=Datos!$B$86,15,IF(T53=Datos!$B$87,20,IF(T53=Datos!$B$88,25,0)))))))/100)+((IF(U53=Datos!$B$83,0,IF(U53=Datos!$B$84,5,IF(U53=Datos!$B$85,10,IF(U53=Datos!$B$86,15,IF(U53=Datos!$B$87,20,IF(U53=Datos!$B$88,25,0)))))))/100)+((IF(V53=Datos!$B$83,0,IF(V53=Datos!$B$84,5,IF(V53=Datos!$B$85,10,IF(V53=Datos!$B$86,15,IF(V53=Datos!$B$87,20,IF(V53=Datos!$B$88,25,0)))))))/100)</f>
        <v>0</v>
      </c>
      <c r="X53" s="454"/>
      <c r="Y53" s="448"/>
      <c r="Z53" s="457"/>
      <c r="AA53" s="448"/>
      <c r="AB53" s="451"/>
      <c r="AC53" s="59"/>
    </row>
    <row r="54" spans="1:29" s="4" customFormat="1" ht="30" customHeight="1" x14ac:dyDescent="0.25">
      <c r="A54" s="105"/>
      <c r="B54" s="458"/>
      <c r="C54" s="459"/>
      <c r="D54" s="464" t="str">
        <f>IF(B54=0,"",VLOOKUP(B54,'Datos SGC'!$B$50:$C$71,2))</f>
        <v/>
      </c>
      <c r="E54" s="467"/>
      <c r="F54" s="468"/>
      <c r="G54" s="258"/>
      <c r="H54" s="65"/>
      <c r="I54" s="66"/>
      <c r="J54" s="316"/>
      <c r="K54" s="316"/>
      <c r="L54" s="449" t="str">
        <f>IF(AND(J54=Datos!$B$186,K54=Datos!$B$193),Datos!$D$186,IF(AND(J54=Datos!$B$186,K54=Datos!$B$194),Datos!$E$186,IF(AND(J54=Datos!$B$186,K54=Datos!$B$195),Datos!$F$186,IF(AND(J54=Datos!$B$186,K54=Datos!$B$196),Datos!$G$186,IF(AND(J54=Datos!$B$186,K54=Datos!$B$197),Datos!$H$186,IF(AND(J54=Datos!$B$187,K54=Datos!$B$193),Datos!$D$187,IF(AND(J54=Datos!$B$187,K54=Datos!$B$194),Datos!$E$187,IF(AND(J54=Datos!$B$187,K54=Datos!$B$195),Datos!$F$187,IF(AND(J54=Datos!$B$187,K54=Datos!$B$196),Datos!$G$187,IF(AND(J54=Datos!$B$187,K54=Datos!$B$197),Datos!$H$187,IF(AND(J54=Datos!$B$188,K54=Datos!$B$193),Datos!$D$188,IF(AND(J54=Datos!$B$188,K54=Datos!$B$194),Datos!$E$188,IF(AND(J54=Datos!$B$188,K54=Datos!$B$195),Datos!$F$188,IF(AND(J54=Datos!$B$188,K54=Datos!$B$196),Datos!$G$188,IF(AND(J54=Datos!$B$188,K54=Datos!$B$197),Datos!$H$188,IF(AND(J54=Datos!$B$189,K54=Datos!$B$193),Datos!$D$189,IF(AND(J54=Datos!$B$189,K54=Datos!$B$194),Datos!$E$189,IF(AND(J54=Datos!$B$189,K54=Datos!$B$195),Datos!$F$189,IF(AND(J54=Datos!$B$189,K54=Datos!$B$196),Datos!$G$189,IF(AND(J54=Datos!$B$189,K54=Datos!$B$197),Datos!$H$189,IF(AND(J54=Datos!$B$190,K54=Datos!$B$193),Datos!$D$190,IF(AND(J54=Datos!$B$190,K54=Datos!$B$194),Datos!$E$190,IF(AND(J54=Datos!$B$190,K54=Datos!$B$195),Datos!$F$190,IF(AND(J54=Datos!$B$190,K54=Datos!$B$196),Datos!$G$190,IF(AND(J54=Datos!$B$190,K54=Datos!$B$197),Datos!$H$190,"-")))))))))))))))))))))))))</f>
        <v>-</v>
      </c>
      <c r="M54" s="66"/>
      <c r="N54" s="65"/>
      <c r="O54" s="65"/>
      <c r="P54" s="65"/>
      <c r="Q54" s="65"/>
      <c r="R54" s="66"/>
      <c r="S54" s="65"/>
      <c r="T54" s="65"/>
      <c r="U54" s="65"/>
      <c r="V54" s="65"/>
      <c r="W54" s="64">
        <f>((IF(S54=Datos!$B$83,0,IF(S54=Datos!$B$84,5,IF(S54=Datos!$B$85,10,IF(S54=Datos!$B$86,15,IF(S54=Datos!$B$87,20,IF(S54=Datos!$B$88,25,0)))))))/100)+((IF(T54=Datos!$B$83,0,IF(T54=Datos!$B$84,5,IF(T54=Datos!$B$85,10,IF(T54=Datos!$B$86,15,IF(T54=Datos!$B$87,20,IF(T54=Datos!$B$88,25,0)))))))/100)+((IF(U54=Datos!$B$83,0,IF(U54=Datos!$B$84,5,IF(U54=Datos!$B$85,10,IF(U54=Datos!$B$86,15,IF(U54=Datos!$B$87,20,IF(U54=Datos!$B$88,25,0)))))))/100)+((IF(V54=Datos!$B$83,0,IF(V54=Datos!$B$84,5,IF(V54=Datos!$B$85,10,IF(V54=Datos!$B$86,15,IF(V54=Datos!$B$87,20,IF(V54=Datos!$B$88,25,0)))))))/100)</f>
        <v>0</v>
      </c>
      <c r="X54" s="452">
        <f>IF(ISERROR((IF(R54=Datos!$B$80,W54,0)+IF(R55=Datos!$B$80,W55,0)+IF(R56=Datos!$B$80,W56,0)+IF(R57=Datos!$B$80,W57,0)+IF(R58=Datos!$B$80,W58,0)+IF(R59=Datos!$B$80,W59,0))/(IF(R54=Datos!$B$80,1,0)+IF(R55=Datos!$B$80,1,0)+IF(R56=Datos!$B$80,1,0)+IF(R57=Datos!$B$80,1,0)+IF(R58=Datos!$B$80,1,0)+IF(R59=Datos!$B$80,1,0))),0,(IF(R54=Datos!$B$80,W54,0)+IF(R55=Datos!$B$80,W55,0)+IF(R56=Datos!$B$80,W56,0)+IF(R57=Datos!$B$80,W57,0)+IF(R58=Datos!$B$80,W58,0)+IF(R59=Datos!$B$80,W59,0))/(IF(R54=Datos!$B$80,1,0)+IF(R55=Datos!$B$80,1,0)+IF(R56=Datos!$B$80,1,0)+IF(R57=Datos!$B$80,1,0)+IF(R58=Datos!$B$80,1,0)+IF(R59=Datos!$B$80,1,0)))</f>
        <v>0</v>
      </c>
      <c r="Y54" s="446" t="str">
        <f>IF(J54="","-",(IF(X54&gt;0,(IF(J54=Datos!$B$65,Datos!$B$65,IF(AND(J54=Datos!$B$66,X54&gt;0.49),Datos!$B$65,IF(AND(J54=Datos!$B$67,X54&gt;0.74),Datos!$B$65,IF(AND(J54=Datos!$B$67,X54&lt;0.75,X54&gt;0.49),Datos!$B$66,IF(AND(J54=Datos!$B$68,X54&gt;0.74),Datos!$B$66,IF(AND(J54=Datos!$B$68,X54&lt;0.75,X54&gt;0.49),Datos!$B$67,IF(AND(J54=Datos!$B$69,X54&gt;0.74),Datos!$B$67,IF(AND(J54=Datos!$B$69,X54&lt;0.75,X54&gt;0.49),Datos!$B$68,J54))))))))),J54)))</f>
        <v>-</v>
      </c>
      <c r="Z54" s="455">
        <f>IF(ISERROR((IF(R54=Datos!$B$79,W54,0)+IF(R55=Datos!$B$79,W55,0)+IF(R56=Datos!$B$79,W56,0)+IF(R57=Datos!$B$79,W57,0)+IF(R58=Datos!$B$79,W58,0)+IF(R59=Datos!$B$79,W59,0))/(IF(R54=Datos!$B$79,1,0)+IF(R55=Datos!$B$79,1,0)+IF(R56=Datos!$B$79,1,0)+IF(R57=Datos!$B$79,1,0)+IF(R58=Datos!$B$79,1,0)+IF(R59=Datos!$B$79,1,0))),0,(IF(R54=Datos!$B$79,W54,0)+IF(R55=Datos!$B$79,W55,0)+IF(R56=Datos!$B$79,W56,0)+IF(R57=Datos!$B$79,W57,0)+IF(R58=Datos!$B$79,W58,0)+IF(R59=Datos!$B$79,W59,0))/(IF(R54=Datos!$B$79,1,0)+IF(R55=Datos!$B$79,1,0)+IF(R56=Datos!$B$79,1,0)+IF(R57=Datos!$B$79,1,0)+IF(R58=Datos!$B$79,1,0)+IF(R59=Datos!$B$79,1,0)))</f>
        <v>0</v>
      </c>
      <c r="AA54" s="446" t="str">
        <f>IF(K54="","-",(IF(Z54&gt;0,(IF(K54=Datos!$B$72,Datos!$B$72,IF(AND(K54=Datos!$B$73,Z54&gt;0.49),Datos!$B$72,IF(AND(K54=Datos!$B$74,Z54&gt;0.74),Datos!$B$72,IF(AND(K54=Datos!$B$74,Z54&lt;0.75,Z54&gt;0.49),Datos!$B$73,IF(AND(K54=Datos!$B$75,Z54&gt;0.74),Datos!$B$73,IF(AND(K54=Datos!$B$75,Z54&lt;0.75,Z54&gt;0.49),Datos!$B$74,IF(AND(K54=Datos!$B$76,Z54&gt;0.74),Datos!$B$74,IF(AND(K54=Datos!$B$76,Z54&lt;0.75,Z54&gt;0.49),Datos!$B$75,K54))))))))),K54)))</f>
        <v>-</v>
      </c>
      <c r="AB54" s="449" t="str">
        <f>IF(AND(Y54=Datos!$B$186,AA54=Datos!$B$193),Datos!$D$186,IF(AND(Y54=Datos!$B$186,AA54=Datos!$B$194),Datos!$E$186,IF(AND(Y54=Datos!$B$186,AA54=Datos!$B$195),Datos!$F$186,IF(AND(Y54=Datos!$B$186,AA54=Datos!$B$196),Datos!$G$186,IF(AND(Y54=Datos!$B$186,AA54=Datos!$B$197),Datos!$H$186,IF(AND(Y54=Datos!$B$187,AA54=Datos!$B$193),Datos!$D$187,IF(AND(Y54=Datos!$B$187,AA54=Datos!$B$194),Datos!$E$187,IF(AND(Y54=Datos!$B$187,AA54=Datos!$B$195),Datos!$F$187,IF(AND(Y54=Datos!$B$187,AA54=Datos!$B$196),Datos!$G$187,IF(AND(Y54=Datos!$B$187,AA54=Datos!$B$197),Datos!$H$187,IF(AND(Y54=Datos!$B$188,AA54=Datos!$B$193),Datos!$D$188,IF(AND(Y54=Datos!$B$188,AA54=Datos!$B$194),Datos!$E$188,IF(AND(Y54=Datos!$B$188,AA54=Datos!$B$195),Datos!$F$188,IF(AND(Y54=Datos!$B$188,AA54=Datos!$B$196),Datos!$G$188,IF(AND(Y54=Datos!$B$188,AA54=Datos!$B$197),Datos!$H$188,IF(AND(Y54=Datos!$B$189,AA54=Datos!$B$193),Datos!$D$189,IF(AND(Y54=Datos!$B$189,AA54=Datos!$B$194),Datos!$E$189,IF(AND(Y54=Datos!$B$189,AA54=Datos!$B$195),Datos!$F$189,IF(AND(Y54=Datos!$B$189,AA54=Datos!$B$196),Datos!$G$189,IF(AND(Y54=Datos!$B$189,AA54=Datos!$B$197),Datos!$H$189,IF(AND(Y54=Datos!$B$190,AA54=Datos!$B$193),Datos!$D$190,IF(AND(Y54=Datos!$B$190,AA54=Datos!$B$194),Datos!$E$190,IF(AND(Y54=Datos!$B$190,AA54=Datos!$B$195),Datos!$F$190,IF(AND(Y54=Datos!$B$190,AA54=Datos!$B$196),Datos!$G$190,IF(AND(Y54=Datos!$B$190,AA54=Datos!$B$197),Datos!$H$190,"-")))))))))))))))))))))))))</f>
        <v>-</v>
      </c>
      <c r="AC54" s="51"/>
    </row>
    <row r="55" spans="1:29" s="4" customFormat="1" ht="30" customHeight="1" x14ac:dyDescent="0.25">
      <c r="A55" s="105"/>
      <c r="B55" s="460"/>
      <c r="C55" s="461"/>
      <c r="D55" s="465"/>
      <c r="E55" s="469"/>
      <c r="F55" s="470"/>
      <c r="G55" s="259"/>
      <c r="H55" s="52"/>
      <c r="I55" s="53"/>
      <c r="J55" s="317"/>
      <c r="K55" s="317"/>
      <c r="L55" s="450"/>
      <c r="M55" s="53"/>
      <c r="N55" s="52"/>
      <c r="O55" s="52"/>
      <c r="P55" s="52"/>
      <c r="Q55" s="52"/>
      <c r="R55" s="53"/>
      <c r="S55" s="52"/>
      <c r="T55" s="52"/>
      <c r="U55" s="52"/>
      <c r="V55" s="52"/>
      <c r="W55" s="54">
        <f>((IF(S55=Datos!$B$83,0,IF(S55=Datos!$B$84,5,IF(S55=Datos!$B$85,10,IF(S55=Datos!$B$86,15,IF(S55=Datos!$B$87,20,IF(S55=Datos!$B$88,25,0)))))))/100)+((IF(T55=Datos!$B$83,0,IF(T55=Datos!$B$84,5,IF(T55=Datos!$B$85,10,IF(T55=Datos!$B$86,15,IF(T55=Datos!$B$87,20,IF(T55=Datos!$B$88,25,0)))))))/100)+((IF(U55=Datos!$B$83,0,IF(U55=Datos!$B$84,5,IF(U55=Datos!$B$85,10,IF(U55=Datos!$B$86,15,IF(U55=Datos!$B$87,20,IF(U55=Datos!$B$88,25,0)))))))/100)+((IF(V55=Datos!$B$83,0,IF(V55=Datos!$B$84,5,IF(V55=Datos!$B$85,10,IF(V55=Datos!$B$86,15,IF(V55=Datos!$B$87,20,IF(V55=Datos!$B$88,25,0)))))))/100)</f>
        <v>0</v>
      </c>
      <c r="X55" s="453"/>
      <c r="Y55" s="447"/>
      <c r="Z55" s="456"/>
      <c r="AA55" s="447"/>
      <c r="AB55" s="450"/>
      <c r="AC55" s="55"/>
    </row>
    <row r="56" spans="1:29" s="4" customFormat="1" ht="30" customHeight="1" x14ac:dyDescent="0.25">
      <c r="A56" s="105"/>
      <c r="B56" s="460"/>
      <c r="C56" s="461"/>
      <c r="D56" s="465"/>
      <c r="E56" s="469"/>
      <c r="F56" s="470"/>
      <c r="G56" s="259"/>
      <c r="H56" s="52"/>
      <c r="I56" s="53"/>
      <c r="J56" s="317"/>
      <c r="K56" s="317"/>
      <c r="L56" s="450"/>
      <c r="M56" s="53"/>
      <c r="N56" s="52"/>
      <c r="O56" s="52"/>
      <c r="P56" s="52"/>
      <c r="Q56" s="52"/>
      <c r="R56" s="53"/>
      <c r="S56" s="52"/>
      <c r="T56" s="52"/>
      <c r="U56" s="52"/>
      <c r="V56" s="52"/>
      <c r="W56" s="54">
        <f>((IF(S56=Datos!$B$83,0,IF(S56=Datos!$B$84,5,IF(S56=Datos!$B$85,10,IF(S56=Datos!$B$86,15,IF(S56=Datos!$B$87,20,IF(S56=Datos!$B$88,25,0)))))))/100)+((IF(T56=Datos!$B$83,0,IF(T56=Datos!$B$84,5,IF(T56=Datos!$B$85,10,IF(T56=Datos!$B$86,15,IF(T56=Datos!$B$87,20,IF(T56=Datos!$B$88,25,0)))))))/100)+((IF(U56=Datos!$B$83,0,IF(U56=Datos!$B$84,5,IF(U56=Datos!$B$85,10,IF(U56=Datos!$B$86,15,IF(U56=Datos!$B$87,20,IF(U56=Datos!$B$88,25,0)))))))/100)+((IF(V56=Datos!$B$83,0,IF(V56=Datos!$B$84,5,IF(V56=Datos!$B$85,10,IF(V56=Datos!$B$86,15,IF(V56=Datos!$B$87,20,IF(V56=Datos!$B$88,25,0)))))))/100)</f>
        <v>0</v>
      </c>
      <c r="X56" s="453"/>
      <c r="Y56" s="447"/>
      <c r="Z56" s="456"/>
      <c r="AA56" s="447"/>
      <c r="AB56" s="450"/>
      <c r="AC56" s="55"/>
    </row>
    <row r="57" spans="1:29" s="4" customFormat="1" ht="30" customHeight="1" x14ac:dyDescent="0.25">
      <c r="A57" s="105"/>
      <c r="B57" s="460"/>
      <c r="C57" s="461"/>
      <c r="D57" s="465"/>
      <c r="E57" s="469"/>
      <c r="F57" s="470"/>
      <c r="G57" s="259"/>
      <c r="H57" s="52"/>
      <c r="I57" s="53"/>
      <c r="J57" s="317"/>
      <c r="K57" s="317"/>
      <c r="L57" s="450"/>
      <c r="M57" s="53"/>
      <c r="N57" s="52"/>
      <c r="O57" s="52"/>
      <c r="P57" s="52"/>
      <c r="Q57" s="52"/>
      <c r="R57" s="53"/>
      <c r="S57" s="52"/>
      <c r="T57" s="52"/>
      <c r="U57" s="52"/>
      <c r="V57" s="52"/>
      <c r="W57" s="54">
        <f>((IF(S57=Datos!$B$83,0,IF(S57=Datos!$B$84,5,IF(S57=Datos!$B$85,10,IF(S57=Datos!$B$86,15,IF(S57=Datos!$B$87,20,IF(S57=Datos!$B$88,25,0)))))))/100)+((IF(T57=Datos!$B$83,0,IF(T57=Datos!$B$84,5,IF(T57=Datos!$B$85,10,IF(T57=Datos!$B$86,15,IF(T57=Datos!$B$87,20,IF(T57=Datos!$B$88,25,0)))))))/100)+((IF(U57=Datos!$B$83,0,IF(U57=Datos!$B$84,5,IF(U57=Datos!$B$85,10,IF(U57=Datos!$B$86,15,IF(U57=Datos!$B$87,20,IF(U57=Datos!$B$88,25,0)))))))/100)+((IF(V57=Datos!$B$83,0,IF(V57=Datos!$B$84,5,IF(V57=Datos!$B$85,10,IF(V57=Datos!$B$86,15,IF(V57=Datos!$B$87,20,IF(V57=Datos!$B$88,25,0)))))))/100)</f>
        <v>0</v>
      </c>
      <c r="X57" s="453"/>
      <c r="Y57" s="447"/>
      <c r="Z57" s="456"/>
      <c r="AA57" s="447"/>
      <c r="AB57" s="450"/>
      <c r="AC57" s="55"/>
    </row>
    <row r="58" spans="1:29" s="4" customFormat="1" ht="30" customHeight="1" x14ac:dyDescent="0.25">
      <c r="A58" s="105"/>
      <c r="B58" s="460"/>
      <c r="C58" s="461"/>
      <c r="D58" s="465"/>
      <c r="E58" s="469"/>
      <c r="F58" s="470"/>
      <c r="G58" s="259"/>
      <c r="H58" s="52"/>
      <c r="I58" s="53"/>
      <c r="J58" s="317"/>
      <c r="K58" s="317"/>
      <c r="L58" s="450"/>
      <c r="M58" s="53"/>
      <c r="N58" s="52"/>
      <c r="O58" s="52"/>
      <c r="P58" s="52"/>
      <c r="Q58" s="52"/>
      <c r="R58" s="53"/>
      <c r="S58" s="52"/>
      <c r="T58" s="52"/>
      <c r="U58" s="52"/>
      <c r="V58" s="52"/>
      <c r="W58" s="54">
        <f>((IF(S58=Datos!$B$83,0,IF(S58=Datos!$B$84,5,IF(S58=Datos!$B$85,10,IF(S58=Datos!$B$86,15,IF(S58=Datos!$B$87,20,IF(S58=Datos!$B$88,25,0)))))))/100)+((IF(T58=Datos!$B$83,0,IF(T58=Datos!$B$84,5,IF(T58=Datos!$B$85,10,IF(T58=Datos!$B$86,15,IF(T58=Datos!$B$87,20,IF(T58=Datos!$B$88,25,0)))))))/100)+((IF(U58=Datos!$B$83,0,IF(U58=Datos!$B$84,5,IF(U58=Datos!$B$85,10,IF(U58=Datos!$B$86,15,IF(U58=Datos!$B$87,20,IF(U58=Datos!$B$88,25,0)))))))/100)+((IF(V58=Datos!$B$83,0,IF(V58=Datos!$B$84,5,IF(V58=Datos!$B$85,10,IF(V58=Datos!$B$86,15,IF(V58=Datos!$B$87,20,IF(V58=Datos!$B$88,25,0)))))))/100)</f>
        <v>0</v>
      </c>
      <c r="X58" s="453"/>
      <c r="Y58" s="447"/>
      <c r="Z58" s="456"/>
      <c r="AA58" s="447"/>
      <c r="AB58" s="450"/>
      <c r="AC58" s="55"/>
    </row>
    <row r="59" spans="1:29" s="4" customFormat="1" ht="30" customHeight="1" thickBot="1" x14ac:dyDescent="0.3">
      <c r="A59" s="105"/>
      <c r="B59" s="462"/>
      <c r="C59" s="463"/>
      <c r="D59" s="466"/>
      <c r="E59" s="471"/>
      <c r="F59" s="472"/>
      <c r="G59" s="260"/>
      <c r="H59" s="70"/>
      <c r="I59" s="68"/>
      <c r="J59" s="318"/>
      <c r="K59" s="318"/>
      <c r="L59" s="451"/>
      <c r="M59" s="68"/>
      <c r="N59" s="70"/>
      <c r="O59" s="70"/>
      <c r="P59" s="70"/>
      <c r="Q59" s="70"/>
      <c r="R59" s="68"/>
      <c r="S59" s="70"/>
      <c r="T59" s="70"/>
      <c r="U59" s="70"/>
      <c r="V59" s="70"/>
      <c r="W59" s="69">
        <f>((IF(S59=Datos!$B$83,0,IF(S59=Datos!$B$84,5,IF(S59=Datos!$B$85,10,IF(S59=Datos!$B$86,15,IF(S59=Datos!$B$87,20,IF(S59=Datos!$B$88,25,0)))))))/100)+((IF(T59=Datos!$B$83,0,IF(T59=Datos!$B$84,5,IF(T59=Datos!$B$85,10,IF(T59=Datos!$B$86,15,IF(T59=Datos!$B$87,20,IF(T59=Datos!$B$88,25,0)))))))/100)+((IF(U59=Datos!$B$83,0,IF(U59=Datos!$B$84,5,IF(U59=Datos!$B$85,10,IF(U59=Datos!$B$86,15,IF(U59=Datos!$B$87,20,IF(U59=Datos!$B$88,25,0)))))))/100)+((IF(V59=Datos!$B$83,0,IF(V59=Datos!$B$84,5,IF(V59=Datos!$B$85,10,IF(V59=Datos!$B$86,15,IF(V59=Datos!$B$87,20,IF(V59=Datos!$B$88,25,0)))))))/100)</f>
        <v>0</v>
      </c>
      <c r="X59" s="454"/>
      <c r="Y59" s="448"/>
      <c r="Z59" s="457"/>
      <c r="AA59" s="448"/>
      <c r="AB59" s="451"/>
      <c r="AC59" s="59"/>
    </row>
    <row r="60" spans="1:29" s="4" customFormat="1" ht="30" customHeight="1" x14ac:dyDescent="0.25">
      <c r="A60" s="105"/>
      <c r="B60" s="458"/>
      <c r="C60" s="459"/>
      <c r="D60" s="464" t="str">
        <f>IF(B60=0,"",VLOOKUP(B60,'Datos SGC'!$B$50:$C$71,2))</f>
        <v/>
      </c>
      <c r="E60" s="467"/>
      <c r="F60" s="468"/>
      <c r="G60" s="258"/>
      <c r="H60" s="65"/>
      <c r="I60" s="66"/>
      <c r="J60" s="316"/>
      <c r="K60" s="316"/>
      <c r="L60" s="449" t="str">
        <f>IF(AND(J60=Datos!$B$186,K60=Datos!$B$193),Datos!$D$186,IF(AND(J60=Datos!$B$186,K60=Datos!$B$194),Datos!$E$186,IF(AND(J60=Datos!$B$186,K60=Datos!$B$195),Datos!$F$186,IF(AND(J60=Datos!$B$186,K60=Datos!$B$196),Datos!$G$186,IF(AND(J60=Datos!$B$186,K60=Datos!$B$197),Datos!$H$186,IF(AND(J60=Datos!$B$187,K60=Datos!$B$193),Datos!$D$187,IF(AND(J60=Datos!$B$187,K60=Datos!$B$194),Datos!$E$187,IF(AND(J60=Datos!$B$187,K60=Datos!$B$195),Datos!$F$187,IF(AND(J60=Datos!$B$187,K60=Datos!$B$196),Datos!$G$187,IF(AND(J60=Datos!$B$187,K60=Datos!$B$197),Datos!$H$187,IF(AND(J60=Datos!$B$188,K60=Datos!$B$193),Datos!$D$188,IF(AND(J60=Datos!$B$188,K60=Datos!$B$194),Datos!$E$188,IF(AND(J60=Datos!$B$188,K60=Datos!$B$195),Datos!$F$188,IF(AND(J60=Datos!$B$188,K60=Datos!$B$196),Datos!$G$188,IF(AND(J60=Datos!$B$188,K60=Datos!$B$197),Datos!$H$188,IF(AND(J60=Datos!$B$189,K60=Datos!$B$193),Datos!$D$189,IF(AND(J60=Datos!$B$189,K60=Datos!$B$194),Datos!$E$189,IF(AND(J60=Datos!$B$189,K60=Datos!$B$195),Datos!$F$189,IF(AND(J60=Datos!$B$189,K60=Datos!$B$196),Datos!$G$189,IF(AND(J60=Datos!$B$189,K60=Datos!$B$197),Datos!$H$189,IF(AND(J60=Datos!$B$190,K60=Datos!$B$193),Datos!$D$190,IF(AND(J60=Datos!$B$190,K60=Datos!$B$194),Datos!$E$190,IF(AND(J60=Datos!$B$190,K60=Datos!$B$195),Datos!$F$190,IF(AND(J60=Datos!$B$190,K60=Datos!$B$196),Datos!$G$190,IF(AND(J60=Datos!$B$190,K60=Datos!$B$197),Datos!$H$190,"-")))))))))))))))))))))))))</f>
        <v>-</v>
      </c>
      <c r="M60" s="66"/>
      <c r="N60" s="65"/>
      <c r="O60" s="65"/>
      <c r="P60" s="65"/>
      <c r="Q60" s="65"/>
      <c r="R60" s="66"/>
      <c r="S60" s="65"/>
      <c r="T60" s="65"/>
      <c r="U60" s="65"/>
      <c r="V60" s="65"/>
      <c r="W60" s="64">
        <f>((IF(S60=Datos!$B$83,0,IF(S60=Datos!$B$84,5,IF(S60=Datos!$B$85,10,IF(S60=Datos!$B$86,15,IF(S60=Datos!$B$87,20,IF(S60=Datos!$B$88,25,0)))))))/100)+((IF(T60=Datos!$B$83,0,IF(T60=Datos!$B$84,5,IF(T60=Datos!$B$85,10,IF(T60=Datos!$B$86,15,IF(T60=Datos!$B$87,20,IF(T60=Datos!$B$88,25,0)))))))/100)+((IF(U60=Datos!$B$83,0,IF(U60=Datos!$B$84,5,IF(U60=Datos!$B$85,10,IF(U60=Datos!$B$86,15,IF(U60=Datos!$B$87,20,IF(U60=Datos!$B$88,25,0)))))))/100)+((IF(V60=Datos!$B$83,0,IF(V60=Datos!$B$84,5,IF(V60=Datos!$B$85,10,IF(V60=Datos!$B$86,15,IF(V60=Datos!$B$87,20,IF(V60=Datos!$B$88,25,0)))))))/100)</f>
        <v>0</v>
      </c>
      <c r="X60" s="452">
        <f>IF(ISERROR((IF(R60=Datos!$B$80,W60,0)+IF(R61=Datos!$B$80,W61,0)+IF(R62=Datos!$B$80,W62,0)+IF(R63=Datos!$B$80,W63,0)+IF(R64=Datos!$B$80,W64,0)+IF(R65=Datos!$B$80,W65,0))/(IF(R60=Datos!$B$80,1,0)+IF(R61=Datos!$B$80,1,0)+IF(R62=Datos!$B$80,1,0)+IF(R63=Datos!$B$80,1,0)+IF(R64=Datos!$B$80,1,0)+IF(R65=Datos!$B$80,1,0))),0,(IF(R60=Datos!$B$80,W60,0)+IF(R61=Datos!$B$80,W61,0)+IF(R62=Datos!$B$80,W62,0)+IF(R63=Datos!$B$80,W63,0)+IF(R64=Datos!$B$80,W64,0)+IF(R65=Datos!$B$80,W65,0))/(IF(R60=Datos!$B$80,1,0)+IF(R61=Datos!$B$80,1,0)+IF(R62=Datos!$B$80,1,0)+IF(R63=Datos!$B$80,1,0)+IF(R64=Datos!$B$80,1,0)+IF(R65=Datos!$B$80,1,0)))</f>
        <v>0</v>
      </c>
      <c r="Y60" s="446" t="str">
        <f>IF(J60="","-",(IF(X60&gt;0,(IF(J60=Datos!$B$65,Datos!$B$65,IF(AND(J60=Datos!$B$66,X60&gt;0.49),Datos!$B$65,IF(AND(J60=Datos!$B$67,X60&gt;0.74),Datos!$B$65,IF(AND(J60=Datos!$B$67,X60&lt;0.75,X60&gt;0.49),Datos!$B$66,IF(AND(J60=Datos!$B$68,X60&gt;0.74),Datos!$B$66,IF(AND(J60=Datos!$B$68,X60&lt;0.75,X60&gt;0.49),Datos!$B$67,IF(AND(J60=Datos!$B$69,X60&gt;0.74),Datos!$B$67,IF(AND(J60=Datos!$B$69,X60&lt;0.75,X60&gt;0.49),Datos!$B$68,J60))))))))),J60)))</f>
        <v>-</v>
      </c>
      <c r="Z60" s="455">
        <f>IF(ISERROR((IF(R60=Datos!$B$79,W60,0)+IF(R61=Datos!$B$79,W61,0)+IF(R62=Datos!$B$79,W62,0)+IF(R63=Datos!$B$79,W63,0)+IF(R64=Datos!$B$79,W64,0)+IF(R65=Datos!$B$79,W65,0))/(IF(R60=Datos!$B$79,1,0)+IF(R61=Datos!$B$79,1,0)+IF(R62=Datos!$B$79,1,0)+IF(R63=Datos!$B$79,1,0)+IF(R64=Datos!$B$79,1,0)+IF(R65=Datos!$B$79,1,0))),0,(IF(R60=Datos!$B$79,W60,0)+IF(R61=Datos!$B$79,W61,0)+IF(R62=Datos!$B$79,W62,0)+IF(R63=Datos!$B$79,W63,0)+IF(R64=Datos!$B$79,W64,0)+IF(R65=Datos!$B$79,W65,0))/(IF(R60=Datos!$B$79,1,0)+IF(R61=Datos!$B$79,1,0)+IF(R62=Datos!$B$79,1,0)+IF(R63=Datos!$B$79,1,0)+IF(R64=Datos!$B$79,1,0)+IF(R65=Datos!$B$79,1,0)))</f>
        <v>0</v>
      </c>
      <c r="AA60" s="446" t="str">
        <f>IF(K60="","-",(IF(Z60&gt;0,(IF(K60=Datos!$B$72,Datos!$B$72,IF(AND(K60=Datos!$B$73,Z60&gt;0.49),Datos!$B$72,IF(AND(K60=Datos!$B$74,Z60&gt;0.74),Datos!$B$72,IF(AND(K60=Datos!$B$74,Z60&lt;0.75,Z60&gt;0.49),Datos!$B$73,IF(AND(K60=Datos!$B$75,Z60&gt;0.74),Datos!$B$73,IF(AND(K60=Datos!$B$75,Z60&lt;0.75,Z60&gt;0.49),Datos!$B$74,IF(AND(K60=Datos!$B$76,Z60&gt;0.74),Datos!$B$74,IF(AND(K60=Datos!$B$76,Z60&lt;0.75,Z60&gt;0.49),Datos!$B$75,K60))))))))),K60)))</f>
        <v>-</v>
      </c>
      <c r="AB60" s="449" t="str">
        <f>IF(AND(Y60=Datos!$B$186,AA60=Datos!$B$193),Datos!$D$186,IF(AND(Y60=Datos!$B$186,AA60=Datos!$B$194),Datos!$E$186,IF(AND(Y60=Datos!$B$186,AA60=Datos!$B$195),Datos!$F$186,IF(AND(Y60=Datos!$B$186,AA60=Datos!$B$196),Datos!$G$186,IF(AND(Y60=Datos!$B$186,AA60=Datos!$B$197),Datos!$H$186,IF(AND(Y60=Datos!$B$187,AA60=Datos!$B$193),Datos!$D$187,IF(AND(Y60=Datos!$B$187,AA60=Datos!$B$194),Datos!$E$187,IF(AND(Y60=Datos!$B$187,AA60=Datos!$B$195),Datos!$F$187,IF(AND(Y60=Datos!$B$187,AA60=Datos!$B$196),Datos!$G$187,IF(AND(Y60=Datos!$B$187,AA60=Datos!$B$197),Datos!$H$187,IF(AND(Y60=Datos!$B$188,AA60=Datos!$B$193),Datos!$D$188,IF(AND(Y60=Datos!$B$188,AA60=Datos!$B$194),Datos!$E$188,IF(AND(Y60=Datos!$B$188,AA60=Datos!$B$195),Datos!$F$188,IF(AND(Y60=Datos!$B$188,AA60=Datos!$B$196),Datos!$G$188,IF(AND(Y60=Datos!$B$188,AA60=Datos!$B$197),Datos!$H$188,IF(AND(Y60=Datos!$B$189,AA60=Datos!$B$193),Datos!$D$189,IF(AND(Y60=Datos!$B$189,AA60=Datos!$B$194),Datos!$E$189,IF(AND(Y60=Datos!$B$189,AA60=Datos!$B$195),Datos!$F$189,IF(AND(Y60=Datos!$B$189,AA60=Datos!$B$196),Datos!$G$189,IF(AND(Y60=Datos!$B$189,AA60=Datos!$B$197),Datos!$H$189,IF(AND(Y60=Datos!$B$190,AA60=Datos!$B$193),Datos!$D$190,IF(AND(Y60=Datos!$B$190,AA60=Datos!$B$194),Datos!$E$190,IF(AND(Y60=Datos!$B$190,AA60=Datos!$B$195),Datos!$F$190,IF(AND(Y60=Datos!$B$190,AA60=Datos!$B$196),Datos!$G$190,IF(AND(Y60=Datos!$B$190,AA60=Datos!$B$197),Datos!$H$190,"-")))))))))))))))))))))))))</f>
        <v>-</v>
      </c>
      <c r="AC60" s="51"/>
    </row>
    <row r="61" spans="1:29" s="4" customFormat="1" ht="30" customHeight="1" x14ac:dyDescent="0.25">
      <c r="A61" s="105"/>
      <c r="B61" s="460"/>
      <c r="C61" s="461"/>
      <c r="D61" s="465"/>
      <c r="E61" s="469"/>
      <c r="F61" s="470"/>
      <c r="G61" s="259"/>
      <c r="H61" s="52"/>
      <c r="I61" s="53"/>
      <c r="J61" s="317"/>
      <c r="K61" s="317"/>
      <c r="L61" s="450"/>
      <c r="M61" s="53"/>
      <c r="N61" s="52"/>
      <c r="O61" s="52"/>
      <c r="P61" s="52"/>
      <c r="Q61" s="52"/>
      <c r="R61" s="53"/>
      <c r="S61" s="52"/>
      <c r="T61" s="52"/>
      <c r="U61" s="52"/>
      <c r="V61" s="52"/>
      <c r="W61" s="54">
        <f>((IF(S61=Datos!$B$83,0,IF(S61=Datos!$B$84,5,IF(S61=Datos!$B$85,10,IF(S61=Datos!$B$86,15,IF(S61=Datos!$B$87,20,IF(S61=Datos!$B$88,25,0)))))))/100)+((IF(T61=Datos!$B$83,0,IF(T61=Datos!$B$84,5,IF(T61=Datos!$B$85,10,IF(T61=Datos!$B$86,15,IF(T61=Datos!$B$87,20,IF(T61=Datos!$B$88,25,0)))))))/100)+((IF(U61=Datos!$B$83,0,IF(U61=Datos!$B$84,5,IF(U61=Datos!$B$85,10,IF(U61=Datos!$B$86,15,IF(U61=Datos!$B$87,20,IF(U61=Datos!$B$88,25,0)))))))/100)+((IF(V61=Datos!$B$83,0,IF(V61=Datos!$B$84,5,IF(V61=Datos!$B$85,10,IF(V61=Datos!$B$86,15,IF(V61=Datos!$B$87,20,IF(V61=Datos!$B$88,25,0)))))))/100)</f>
        <v>0</v>
      </c>
      <c r="X61" s="453"/>
      <c r="Y61" s="447"/>
      <c r="Z61" s="456"/>
      <c r="AA61" s="447"/>
      <c r="AB61" s="450"/>
      <c r="AC61" s="55"/>
    </row>
    <row r="62" spans="1:29" s="4" customFormat="1" ht="30" customHeight="1" x14ac:dyDescent="0.25">
      <c r="A62" s="105"/>
      <c r="B62" s="460"/>
      <c r="C62" s="461"/>
      <c r="D62" s="465"/>
      <c r="E62" s="469"/>
      <c r="F62" s="470"/>
      <c r="G62" s="259"/>
      <c r="H62" s="52"/>
      <c r="I62" s="53"/>
      <c r="J62" s="317"/>
      <c r="K62" s="317"/>
      <c r="L62" s="450"/>
      <c r="M62" s="53"/>
      <c r="N62" s="52"/>
      <c r="O62" s="52"/>
      <c r="P62" s="52"/>
      <c r="Q62" s="52"/>
      <c r="R62" s="53"/>
      <c r="S62" s="52"/>
      <c r="T62" s="52"/>
      <c r="U62" s="52"/>
      <c r="V62" s="52"/>
      <c r="W62" s="54">
        <f>((IF(S62=Datos!$B$83,0,IF(S62=Datos!$B$84,5,IF(S62=Datos!$B$85,10,IF(S62=Datos!$B$86,15,IF(S62=Datos!$B$87,20,IF(S62=Datos!$B$88,25,0)))))))/100)+((IF(T62=Datos!$B$83,0,IF(T62=Datos!$B$84,5,IF(T62=Datos!$B$85,10,IF(T62=Datos!$B$86,15,IF(T62=Datos!$B$87,20,IF(T62=Datos!$B$88,25,0)))))))/100)+((IF(U62=Datos!$B$83,0,IF(U62=Datos!$B$84,5,IF(U62=Datos!$B$85,10,IF(U62=Datos!$B$86,15,IF(U62=Datos!$B$87,20,IF(U62=Datos!$B$88,25,0)))))))/100)+((IF(V62=Datos!$B$83,0,IF(V62=Datos!$B$84,5,IF(V62=Datos!$B$85,10,IF(V62=Datos!$B$86,15,IF(V62=Datos!$B$87,20,IF(V62=Datos!$B$88,25,0)))))))/100)</f>
        <v>0</v>
      </c>
      <c r="X62" s="453"/>
      <c r="Y62" s="447"/>
      <c r="Z62" s="456"/>
      <c r="AA62" s="447"/>
      <c r="AB62" s="450"/>
      <c r="AC62" s="55"/>
    </row>
    <row r="63" spans="1:29" s="4" customFormat="1" ht="30" customHeight="1" x14ac:dyDescent="0.25">
      <c r="A63" s="105"/>
      <c r="B63" s="460"/>
      <c r="C63" s="461"/>
      <c r="D63" s="465"/>
      <c r="E63" s="469"/>
      <c r="F63" s="470"/>
      <c r="G63" s="259"/>
      <c r="H63" s="52"/>
      <c r="I63" s="53"/>
      <c r="J63" s="317"/>
      <c r="K63" s="317"/>
      <c r="L63" s="450"/>
      <c r="M63" s="53"/>
      <c r="N63" s="52"/>
      <c r="O63" s="52"/>
      <c r="P63" s="52"/>
      <c r="Q63" s="52"/>
      <c r="R63" s="53"/>
      <c r="S63" s="52"/>
      <c r="T63" s="52"/>
      <c r="U63" s="52"/>
      <c r="V63" s="52"/>
      <c r="W63" s="54">
        <f>((IF(S63=Datos!$B$83,0,IF(S63=Datos!$B$84,5,IF(S63=Datos!$B$85,10,IF(S63=Datos!$B$86,15,IF(S63=Datos!$B$87,20,IF(S63=Datos!$B$88,25,0)))))))/100)+((IF(T63=Datos!$B$83,0,IF(T63=Datos!$B$84,5,IF(T63=Datos!$B$85,10,IF(T63=Datos!$B$86,15,IF(T63=Datos!$B$87,20,IF(T63=Datos!$B$88,25,0)))))))/100)+((IF(U63=Datos!$B$83,0,IF(U63=Datos!$B$84,5,IF(U63=Datos!$B$85,10,IF(U63=Datos!$B$86,15,IF(U63=Datos!$B$87,20,IF(U63=Datos!$B$88,25,0)))))))/100)+((IF(V63=Datos!$B$83,0,IF(V63=Datos!$B$84,5,IF(V63=Datos!$B$85,10,IF(V63=Datos!$B$86,15,IF(V63=Datos!$B$87,20,IF(V63=Datos!$B$88,25,0)))))))/100)</f>
        <v>0</v>
      </c>
      <c r="X63" s="453"/>
      <c r="Y63" s="447"/>
      <c r="Z63" s="456"/>
      <c r="AA63" s="447"/>
      <c r="AB63" s="450"/>
      <c r="AC63" s="55"/>
    </row>
    <row r="64" spans="1:29" s="4" customFormat="1" ht="30" customHeight="1" x14ac:dyDescent="0.25">
      <c r="A64" s="105"/>
      <c r="B64" s="460"/>
      <c r="C64" s="461"/>
      <c r="D64" s="465"/>
      <c r="E64" s="469"/>
      <c r="F64" s="470"/>
      <c r="G64" s="259"/>
      <c r="H64" s="52"/>
      <c r="I64" s="53"/>
      <c r="J64" s="317"/>
      <c r="K64" s="317"/>
      <c r="L64" s="450"/>
      <c r="M64" s="53"/>
      <c r="N64" s="52"/>
      <c r="O64" s="52"/>
      <c r="P64" s="52"/>
      <c r="Q64" s="52"/>
      <c r="R64" s="53"/>
      <c r="S64" s="52"/>
      <c r="T64" s="52"/>
      <c r="U64" s="52"/>
      <c r="V64" s="52"/>
      <c r="W64" s="54">
        <f>((IF(S64=Datos!$B$83,0,IF(S64=Datos!$B$84,5,IF(S64=Datos!$B$85,10,IF(S64=Datos!$B$86,15,IF(S64=Datos!$B$87,20,IF(S64=Datos!$B$88,25,0)))))))/100)+((IF(T64=Datos!$B$83,0,IF(T64=Datos!$B$84,5,IF(T64=Datos!$B$85,10,IF(T64=Datos!$B$86,15,IF(T64=Datos!$B$87,20,IF(T64=Datos!$B$88,25,0)))))))/100)+((IF(U64=Datos!$B$83,0,IF(U64=Datos!$B$84,5,IF(U64=Datos!$B$85,10,IF(U64=Datos!$B$86,15,IF(U64=Datos!$B$87,20,IF(U64=Datos!$B$88,25,0)))))))/100)+((IF(V64=Datos!$B$83,0,IF(V64=Datos!$B$84,5,IF(V64=Datos!$B$85,10,IF(V64=Datos!$B$86,15,IF(V64=Datos!$B$87,20,IF(V64=Datos!$B$88,25,0)))))))/100)</f>
        <v>0</v>
      </c>
      <c r="X64" s="453"/>
      <c r="Y64" s="447"/>
      <c r="Z64" s="456"/>
      <c r="AA64" s="447"/>
      <c r="AB64" s="450"/>
      <c r="AC64" s="55"/>
    </row>
    <row r="65" spans="1:29" s="4" customFormat="1" ht="30" customHeight="1" thickBot="1" x14ac:dyDescent="0.3">
      <c r="A65" s="105"/>
      <c r="B65" s="462"/>
      <c r="C65" s="463"/>
      <c r="D65" s="466"/>
      <c r="E65" s="471"/>
      <c r="F65" s="472"/>
      <c r="G65" s="260"/>
      <c r="H65" s="70"/>
      <c r="I65" s="68"/>
      <c r="J65" s="318"/>
      <c r="K65" s="318"/>
      <c r="L65" s="451"/>
      <c r="M65" s="68"/>
      <c r="N65" s="70"/>
      <c r="O65" s="70"/>
      <c r="P65" s="70"/>
      <c r="Q65" s="70"/>
      <c r="R65" s="68"/>
      <c r="S65" s="70"/>
      <c r="T65" s="70"/>
      <c r="U65" s="70"/>
      <c r="V65" s="70"/>
      <c r="W65" s="69">
        <f>((IF(S65=Datos!$B$83,0,IF(S65=Datos!$B$84,5,IF(S65=Datos!$B$85,10,IF(S65=Datos!$B$86,15,IF(S65=Datos!$B$87,20,IF(S65=Datos!$B$88,25,0)))))))/100)+((IF(T65=Datos!$B$83,0,IF(T65=Datos!$B$84,5,IF(T65=Datos!$B$85,10,IF(T65=Datos!$B$86,15,IF(T65=Datos!$B$87,20,IF(T65=Datos!$B$88,25,0)))))))/100)+((IF(U65=Datos!$B$83,0,IF(U65=Datos!$B$84,5,IF(U65=Datos!$B$85,10,IF(U65=Datos!$B$86,15,IF(U65=Datos!$B$87,20,IF(U65=Datos!$B$88,25,0)))))))/100)+((IF(V65=Datos!$B$83,0,IF(V65=Datos!$B$84,5,IF(V65=Datos!$B$85,10,IF(V65=Datos!$B$86,15,IF(V65=Datos!$B$87,20,IF(V65=Datos!$B$88,25,0)))))))/100)</f>
        <v>0</v>
      </c>
      <c r="X65" s="454"/>
      <c r="Y65" s="448"/>
      <c r="Z65" s="457"/>
      <c r="AA65" s="448"/>
      <c r="AB65" s="451"/>
      <c r="AC65" s="59"/>
    </row>
    <row r="66" spans="1:29" s="4" customFormat="1" ht="30" customHeight="1" x14ac:dyDescent="0.25">
      <c r="A66" s="105"/>
      <c r="B66" s="458"/>
      <c r="C66" s="459"/>
      <c r="D66" s="464" t="str">
        <f>IF(B66=0,"",VLOOKUP(B66,'Datos SGC'!$B$50:$C$71,2))</f>
        <v/>
      </c>
      <c r="E66" s="467"/>
      <c r="F66" s="468"/>
      <c r="G66" s="258"/>
      <c r="H66" s="65"/>
      <c r="I66" s="66"/>
      <c r="J66" s="316"/>
      <c r="K66" s="316"/>
      <c r="L66" s="449" t="str">
        <f>IF(AND(J66=Datos!$B$186,K66=Datos!$B$193),Datos!$D$186,IF(AND(J66=Datos!$B$186,K66=Datos!$B$194),Datos!$E$186,IF(AND(J66=Datos!$B$186,K66=Datos!$B$195),Datos!$F$186,IF(AND(J66=Datos!$B$186,K66=Datos!$B$196),Datos!$G$186,IF(AND(J66=Datos!$B$186,K66=Datos!$B$197),Datos!$H$186,IF(AND(J66=Datos!$B$187,K66=Datos!$B$193),Datos!$D$187,IF(AND(J66=Datos!$B$187,K66=Datos!$B$194),Datos!$E$187,IF(AND(J66=Datos!$B$187,K66=Datos!$B$195),Datos!$F$187,IF(AND(J66=Datos!$B$187,K66=Datos!$B$196),Datos!$G$187,IF(AND(J66=Datos!$B$187,K66=Datos!$B$197),Datos!$H$187,IF(AND(J66=Datos!$B$188,K66=Datos!$B$193),Datos!$D$188,IF(AND(J66=Datos!$B$188,K66=Datos!$B$194),Datos!$E$188,IF(AND(J66=Datos!$B$188,K66=Datos!$B$195),Datos!$F$188,IF(AND(J66=Datos!$B$188,K66=Datos!$B$196),Datos!$G$188,IF(AND(J66=Datos!$B$188,K66=Datos!$B$197),Datos!$H$188,IF(AND(J66=Datos!$B$189,K66=Datos!$B$193),Datos!$D$189,IF(AND(J66=Datos!$B$189,K66=Datos!$B$194),Datos!$E$189,IF(AND(J66=Datos!$B$189,K66=Datos!$B$195),Datos!$F$189,IF(AND(J66=Datos!$B$189,K66=Datos!$B$196),Datos!$G$189,IF(AND(J66=Datos!$B$189,K66=Datos!$B$197),Datos!$H$189,IF(AND(J66=Datos!$B$190,K66=Datos!$B$193),Datos!$D$190,IF(AND(J66=Datos!$B$190,K66=Datos!$B$194),Datos!$E$190,IF(AND(J66=Datos!$B$190,K66=Datos!$B$195),Datos!$F$190,IF(AND(J66=Datos!$B$190,K66=Datos!$B$196),Datos!$G$190,IF(AND(J66=Datos!$B$190,K66=Datos!$B$197),Datos!$H$190,"-")))))))))))))))))))))))))</f>
        <v>-</v>
      </c>
      <c r="M66" s="66"/>
      <c r="N66" s="65"/>
      <c r="O66" s="65"/>
      <c r="P66" s="65"/>
      <c r="Q66" s="65"/>
      <c r="R66" s="66"/>
      <c r="S66" s="65"/>
      <c r="T66" s="65"/>
      <c r="U66" s="65"/>
      <c r="V66" s="65"/>
      <c r="W66" s="64">
        <f>((IF(S66=Datos!$B$83,0,IF(S66=Datos!$B$84,5,IF(S66=Datos!$B$85,10,IF(S66=Datos!$B$86,15,IF(S66=Datos!$B$87,20,IF(S66=Datos!$B$88,25,0)))))))/100)+((IF(T66=Datos!$B$83,0,IF(T66=Datos!$B$84,5,IF(T66=Datos!$B$85,10,IF(T66=Datos!$B$86,15,IF(T66=Datos!$B$87,20,IF(T66=Datos!$B$88,25,0)))))))/100)+((IF(U66=Datos!$B$83,0,IF(U66=Datos!$B$84,5,IF(U66=Datos!$B$85,10,IF(U66=Datos!$B$86,15,IF(U66=Datos!$B$87,20,IF(U66=Datos!$B$88,25,0)))))))/100)+((IF(V66=Datos!$B$83,0,IF(V66=Datos!$B$84,5,IF(V66=Datos!$B$85,10,IF(V66=Datos!$B$86,15,IF(V66=Datos!$B$87,20,IF(V66=Datos!$B$88,25,0)))))))/100)</f>
        <v>0</v>
      </c>
      <c r="X66" s="452">
        <f>IF(ISERROR((IF(R66=Datos!$B$80,W66,0)+IF(R67=Datos!$B$80,W67,0)+IF(R68=Datos!$B$80,W68,0)+IF(R69=Datos!$B$80,W69,0)+IF(R70=Datos!$B$80,W70,0)+IF(R71=Datos!$B$80,W71,0))/(IF(R66=Datos!$B$80,1,0)+IF(R67=Datos!$B$80,1,0)+IF(R68=Datos!$B$80,1,0)+IF(R69=Datos!$B$80,1,0)+IF(R70=Datos!$B$80,1,0)+IF(R71=Datos!$B$80,1,0))),0,(IF(R66=Datos!$B$80,W66,0)+IF(R67=Datos!$B$80,W67,0)+IF(R68=Datos!$B$80,W68,0)+IF(R69=Datos!$B$80,W69,0)+IF(R70=Datos!$B$80,W70,0)+IF(R71=Datos!$B$80,W71,0))/(IF(R66=Datos!$B$80,1,0)+IF(R67=Datos!$B$80,1,0)+IF(R68=Datos!$B$80,1,0)+IF(R69=Datos!$B$80,1,0)+IF(R70=Datos!$B$80,1,0)+IF(R71=Datos!$B$80,1,0)))</f>
        <v>0</v>
      </c>
      <c r="Y66" s="446" t="str">
        <f>IF(J66="","-",(IF(X66&gt;0,(IF(J66=Datos!$B$65,Datos!$B$65,IF(AND(J66=Datos!$B$66,X66&gt;0.49),Datos!$B$65,IF(AND(J66=Datos!$B$67,X66&gt;0.74),Datos!$B$65,IF(AND(J66=Datos!$B$67,X66&lt;0.75,X66&gt;0.49),Datos!$B$66,IF(AND(J66=Datos!$B$68,X66&gt;0.74),Datos!$B$66,IF(AND(J66=Datos!$B$68,X66&lt;0.75,X66&gt;0.49),Datos!$B$67,IF(AND(J66=Datos!$B$69,X66&gt;0.74),Datos!$B$67,IF(AND(J66=Datos!$B$69,X66&lt;0.75,X66&gt;0.49),Datos!$B$68,J66))))))))),J66)))</f>
        <v>-</v>
      </c>
      <c r="Z66" s="455">
        <f>IF(ISERROR((IF(R66=Datos!$B$79,W66,0)+IF(R67=Datos!$B$79,W67,0)+IF(R68=Datos!$B$79,W68,0)+IF(R69=Datos!$B$79,W69,0)+IF(R70=Datos!$B$79,W70,0)+IF(R71=Datos!$B$79,W71,0))/(IF(R66=Datos!$B$79,1,0)+IF(R67=Datos!$B$79,1,0)+IF(R68=Datos!$B$79,1,0)+IF(R69=Datos!$B$79,1,0)+IF(R70=Datos!$B$79,1,0)+IF(R71=Datos!$B$79,1,0))),0,(IF(R66=Datos!$B$79,W66,0)+IF(R67=Datos!$B$79,W67,0)+IF(R68=Datos!$B$79,W68,0)+IF(R69=Datos!$B$79,W69,0)+IF(R70=Datos!$B$79,W70,0)+IF(R71=Datos!$B$79,W71,0))/(IF(R66=Datos!$B$79,1,0)+IF(R67=Datos!$B$79,1,0)+IF(R68=Datos!$B$79,1,0)+IF(R69=Datos!$B$79,1,0)+IF(R70=Datos!$B$79,1,0)+IF(R71=Datos!$B$79,1,0)))</f>
        <v>0</v>
      </c>
      <c r="AA66" s="446" t="str">
        <f>IF(K66="","-",(IF(Z66&gt;0,(IF(K66=Datos!$B$72,Datos!$B$72,IF(AND(K66=Datos!$B$73,Z66&gt;0.49),Datos!$B$72,IF(AND(K66=Datos!$B$74,Z66&gt;0.74),Datos!$B$72,IF(AND(K66=Datos!$B$74,Z66&lt;0.75,Z66&gt;0.49),Datos!$B$73,IF(AND(K66=Datos!$B$75,Z66&gt;0.74),Datos!$B$73,IF(AND(K66=Datos!$B$75,Z66&lt;0.75,Z66&gt;0.49),Datos!$B$74,IF(AND(K66=Datos!$B$76,Z66&gt;0.74),Datos!$B$74,IF(AND(K66=Datos!$B$76,Z66&lt;0.75,Z66&gt;0.49),Datos!$B$75,K66))))))))),K66)))</f>
        <v>-</v>
      </c>
      <c r="AB66" s="449" t="str">
        <f>IF(AND(Y66=Datos!$B$186,AA66=Datos!$B$193),Datos!$D$186,IF(AND(Y66=Datos!$B$186,AA66=Datos!$B$194),Datos!$E$186,IF(AND(Y66=Datos!$B$186,AA66=Datos!$B$195),Datos!$F$186,IF(AND(Y66=Datos!$B$186,AA66=Datos!$B$196),Datos!$G$186,IF(AND(Y66=Datos!$B$186,AA66=Datos!$B$197),Datos!$H$186,IF(AND(Y66=Datos!$B$187,AA66=Datos!$B$193),Datos!$D$187,IF(AND(Y66=Datos!$B$187,AA66=Datos!$B$194),Datos!$E$187,IF(AND(Y66=Datos!$B$187,AA66=Datos!$B$195),Datos!$F$187,IF(AND(Y66=Datos!$B$187,AA66=Datos!$B$196),Datos!$G$187,IF(AND(Y66=Datos!$B$187,AA66=Datos!$B$197),Datos!$H$187,IF(AND(Y66=Datos!$B$188,AA66=Datos!$B$193),Datos!$D$188,IF(AND(Y66=Datos!$B$188,AA66=Datos!$B$194),Datos!$E$188,IF(AND(Y66=Datos!$B$188,AA66=Datos!$B$195),Datos!$F$188,IF(AND(Y66=Datos!$B$188,AA66=Datos!$B$196),Datos!$G$188,IF(AND(Y66=Datos!$B$188,AA66=Datos!$B$197),Datos!$H$188,IF(AND(Y66=Datos!$B$189,AA66=Datos!$B$193),Datos!$D$189,IF(AND(Y66=Datos!$B$189,AA66=Datos!$B$194),Datos!$E$189,IF(AND(Y66=Datos!$B$189,AA66=Datos!$B$195),Datos!$F$189,IF(AND(Y66=Datos!$B$189,AA66=Datos!$B$196),Datos!$G$189,IF(AND(Y66=Datos!$B$189,AA66=Datos!$B$197),Datos!$H$189,IF(AND(Y66=Datos!$B$190,AA66=Datos!$B$193),Datos!$D$190,IF(AND(Y66=Datos!$B$190,AA66=Datos!$B$194),Datos!$E$190,IF(AND(Y66=Datos!$B$190,AA66=Datos!$B$195),Datos!$F$190,IF(AND(Y66=Datos!$B$190,AA66=Datos!$B$196),Datos!$G$190,IF(AND(Y66=Datos!$B$190,AA66=Datos!$B$197),Datos!$H$190,"-")))))))))))))))))))))))))</f>
        <v>-</v>
      </c>
      <c r="AC66" s="51"/>
    </row>
    <row r="67" spans="1:29" s="4" customFormat="1" ht="30" customHeight="1" x14ac:dyDescent="0.25">
      <c r="A67" s="105"/>
      <c r="B67" s="460"/>
      <c r="C67" s="461"/>
      <c r="D67" s="465"/>
      <c r="E67" s="469"/>
      <c r="F67" s="470"/>
      <c r="G67" s="259"/>
      <c r="H67" s="52"/>
      <c r="I67" s="53"/>
      <c r="J67" s="317"/>
      <c r="K67" s="317"/>
      <c r="L67" s="450"/>
      <c r="M67" s="53"/>
      <c r="N67" s="52"/>
      <c r="O67" s="52"/>
      <c r="P67" s="52"/>
      <c r="Q67" s="52"/>
      <c r="R67" s="53"/>
      <c r="S67" s="52"/>
      <c r="T67" s="52"/>
      <c r="U67" s="52"/>
      <c r="V67" s="52"/>
      <c r="W67" s="54">
        <f>((IF(S67=Datos!$B$83,0,IF(S67=Datos!$B$84,5,IF(S67=Datos!$B$85,10,IF(S67=Datos!$B$86,15,IF(S67=Datos!$B$87,20,IF(S67=Datos!$B$88,25,0)))))))/100)+((IF(T67=Datos!$B$83,0,IF(T67=Datos!$B$84,5,IF(T67=Datos!$B$85,10,IF(T67=Datos!$B$86,15,IF(T67=Datos!$B$87,20,IF(T67=Datos!$B$88,25,0)))))))/100)+((IF(U67=Datos!$B$83,0,IF(U67=Datos!$B$84,5,IF(U67=Datos!$B$85,10,IF(U67=Datos!$B$86,15,IF(U67=Datos!$B$87,20,IF(U67=Datos!$B$88,25,0)))))))/100)+((IF(V67=Datos!$B$83,0,IF(V67=Datos!$B$84,5,IF(V67=Datos!$B$85,10,IF(V67=Datos!$B$86,15,IF(V67=Datos!$B$87,20,IF(V67=Datos!$B$88,25,0)))))))/100)</f>
        <v>0</v>
      </c>
      <c r="X67" s="453"/>
      <c r="Y67" s="447"/>
      <c r="Z67" s="456"/>
      <c r="AA67" s="447"/>
      <c r="AB67" s="450"/>
      <c r="AC67" s="55"/>
    </row>
    <row r="68" spans="1:29" s="4" customFormat="1" ht="30" customHeight="1" x14ac:dyDescent="0.25">
      <c r="A68" s="105"/>
      <c r="B68" s="460"/>
      <c r="C68" s="461"/>
      <c r="D68" s="465"/>
      <c r="E68" s="469"/>
      <c r="F68" s="470"/>
      <c r="G68" s="259"/>
      <c r="H68" s="52"/>
      <c r="I68" s="53"/>
      <c r="J68" s="317"/>
      <c r="K68" s="317"/>
      <c r="L68" s="450"/>
      <c r="M68" s="53"/>
      <c r="N68" s="52"/>
      <c r="O68" s="52"/>
      <c r="P68" s="52"/>
      <c r="Q68" s="52"/>
      <c r="R68" s="53"/>
      <c r="S68" s="52"/>
      <c r="T68" s="52"/>
      <c r="U68" s="52"/>
      <c r="V68" s="52"/>
      <c r="W68" s="54">
        <f>((IF(S68=Datos!$B$83,0,IF(S68=Datos!$B$84,5,IF(S68=Datos!$B$85,10,IF(S68=Datos!$B$86,15,IF(S68=Datos!$B$87,20,IF(S68=Datos!$B$88,25,0)))))))/100)+((IF(T68=Datos!$B$83,0,IF(T68=Datos!$B$84,5,IF(T68=Datos!$B$85,10,IF(T68=Datos!$B$86,15,IF(T68=Datos!$B$87,20,IF(T68=Datos!$B$88,25,0)))))))/100)+((IF(U68=Datos!$B$83,0,IF(U68=Datos!$B$84,5,IF(U68=Datos!$B$85,10,IF(U68=Datos!$B$86,15,IF(U68=Datos!$B$87,20,IF(U68=Datos!$B$88,25,0)))))))/100)+((IF(V68=Datos!$B$83,0,IF(V68=Datos!$B$84,5,IF(V68=Datos!$B$85,10,IF(V68=Datos!$B$86,15,IF(V68=Datos!$B$87,20,IF(V68=Datos!$B$88,25,0)))))))/100)</f>
        <v>0</v>
      </c>
      <c r="X68" s="453"/>
      <c r="Y68" s="447"/>
      <c r="Z68" s="456"/>
      <c r="AA68" s="447"/>
      <c r="AB68" s="450"/>
      <c r="AC68" s="55"/>
    </row>
    <row r="69" spans="1:29" s="4" customFormat="1" ht="30" customHeight="1" x14ac:dyDescent="0.25">
      <c r="A69" s="105"/>
      <c r="B69" s="460"/>
      <c r="C69" s="461"/>
      <c r="D69" s="465"/>
      <c r="E69" s="469"/>
      <c r="F69" s="470"/>
      <c r="G69" s="259"/>
      <c r="H69" s="52"/>
      <c r="I69" s="53"/>
      <c r="J69" s="317"/>
      <c r="K69" s="317"/>
      <c r="L69" s="450"/>
      <c r="M69" s="53"/>
      <c r="N69" s="52"/>
      <c r="O69" s="52"/>
      <c r="P69" s="52"/>
      <c r="Q69" s="52"/>
      <c r="R69" s="53"/>
      <c r="S69" s="52"/>
      <c r="T69" s="52"/>
      <c r="U69" s="52"/>
      <c r="V69" s="52"/>
      <c r="W69" s="54">
        <f>((IF(S69=Datos!$B$83,0,IF(S69=Datos!$B$84,5,IF(S69=Datos!$B$85,10,IF(S69=Datos!$B$86,15,IF(S69=Datos!$B$87,20,IF(S69=Datos!$B$88,25,0)))))))/100)+((IF(T69=Datos!$B$83,0,IF(T69=Datos!$B$84,5,IF(T69=Datos!$B$85,10,IF(T69=Datos!$B$86,15,IF(T69=Datos!$B$87,20,IF(T69=Datos!$B$88,25,0)))))))/100)+((IF(U69=Datos!$B$83,0,IF(U69=Datos!$B$84,5,IF(U69=Datos!$B$85,10,IF(U69=Datos!$B$86,15,IF(U69=Datos!$B$87,20,IF(U69=Datos!$B$88,25,0)))))))/100)+((IF(V69=Datos!$B$83,0,IF(V69=Datos!$B$84,5,IF(V69=Datos!$B$85,10,IF(V69=Datos!$B$86,15,IF(V69=Datos!$B$87,20,IF(V69=Datos!$B$88,25,0)))))))/100)</f>
        <v>0</v>
      </c>
      <c r="X69" s="453"/>
      <c r="Y69" s="447"/>
      <c r="Z69" s="456"/>
      <c r="AA69" s="447"/>
      <c r="AB69" s="450"/>
      <c r="AC69" s="55"/>
    </row>
    <row r="70" spans="1:29" s="4" customFormat="1" ht="30" customHeight="1" x14ac:dyDescent="0.25">
      <c r="A70" s="105"/>
      <c r="B70" s="460"/>
      <c r="C70" s="461"/>
      <c r="D70" s="465"/>
      <c r="E70" s="469"/>
      <c r="F70" s="470"/>
      <c r="G70" s="259"/>
      <c r="H70" s="52"/>
      <c r="I70" s="53"/>
      <c r="J70" s="317"/>
      <c r="K70" s="317"/>
      <c r="L70" s="450"/>
      <c r="M70" s="53"/>
      <c r="N70" s="52"/>
      <c r="O70" s="52"/>
      <c r="P70" s="52"/>
      <c r="Q70" s="52"/>
      <c r="R70" s="53"/>
      <c r="S70" s="52"/>
      <c r="T70" s="52"/>
      <c r="U70" s="52"/>
      <c r="V70" s="52"/>
      <c r="W70" s="54">
        <f>((IF(S70=Datos!$B$83,0,IF(S70=Datos!$B$84,5,IF(S70=Datos!$B$85,10,IF(S70=Datos!$B$86,15,IF(S70=Datos!$B$87,20,IF(S70=Datos!$B$88,25,0)))))))/100)+((IF(T70=Datos!$B$83,0,IF(T70=Datos!$B$84,5,IF(T70=Datos!$B$85,10,IF(T70=Datos!$B$86,15,IF(T70=Datos!$B$87,20,IF(T70=Datos!$B$88,25,0)))))))/100)+((IF(U70=Datos!$B$83,0,IF(U70=Datos!$B$84,5,IF(U70=Datos!$B$85,10,IF(U70=Datos!$B$86,15,IF(U70=Datos!$B$87,20,IF(U70=Datos!$B$88,25,0)))))))/100)+((IF(V70=Datos!$B$83,0,IF(V70=Datos!$B$84,5,IF(V70=Datos!$B$85,10,IF(V70=Datos!$B$86,15,IF(V70=Datos!$B$87,20,IF(V70=Datos!$B$88,25,0)))))))/100)</f>
        <v>0</v>
      </c>
      <c r="X70" s="453"/>
      <c r="Y70" s="447"/>
      <c r="Z70" s="456"/>
      <c r="AA70" s="447"/>
      <c r="AB70" s="450"/>
      <c r="AC70" s="55"/>
    </row>
    <row r="71" spans="1:29" s="4" customFormat="1" ht="30" customHeight="1" thickBot="1" x14ac:dyDescent="0.3">
      <c r="A71" s="105"/>
      <c r="B71" s="462"/>
      <c r="C71" s="463"/>
      <c r="D71" s="466"/>
      <c r="E71" s="471"/>
      <c r="F71" s="472"/>
      <c r="G71" s="260"/>
      <c r="H71" s="70"/>
      <c r="I71" s="68"/>
      <c r="J71" s="318"/>
      <c r="K71" s="318"/>
      <c r="L71" s="451"/>
      <c r="M71" s="68"/>
      <c r="N71" s="70"/>
      <c r="O71" s="70"/>
      <c r="P71" s="70"/>
      <c r="Q71" s="70"/>
      <c r="R71" s="68"/>
      <c r="S71" s="70"/>
      <c r="T71" s="70"/>
      <c r="U71" s="70"/>
      <c r="V71" s="70"/>
      <c r="W71" s="69">
        <f>((IF(S71=Datos!$B$83,0,IF(S71=Datos!$B$84,5,IF(S71=Datos!$B$85,10,IF(S71=Datos!$B$86,15,IF(S71=Datos!$B$87,20,IF(S71=Datos!$B$88,25,0)))))))/100)+((IF(T71=Datos!$B$83,0,IF(T71=Datos!$B$84,5,IF(T71=Datos!$B$85,10,IF(T71=Datos!$B$86,15,IF(T71=Datos!$B$87,20,IF(T71=Datos!$B$88,25,0)))))))/100)+((IF(U71=Datos!$B$83,0,IF(U71=Datos!$B$84,5,IF(U71=Datos!$B$85,10,IF(U71=Datos!$B$86,15,IF(U71=Datos!$B$87,20,IF(U71=Datos!$B$88,25,0)))))))/100)+((IF(V71=Datos!$B$83,0,IF(V71=Datos!$B$84,5,IF(V71=Datos!$B$85,10,IF(V71=Datos!$B$86,15,IF(V71=Datos!$B$87,20,IF(V71=Datos!$B$88,25,0)))))))/100)</f>
        <v>0</v>
      </c>
      <c r="X71" s="454"/>
      <c r="Y71" s="448"/>
      <c r="Z71" s="457"/>
      <c r="AA71" s="448"/>
      <c r="AB71" s="451"/>
      <c r="AC71" s="59"/>
    </row>
    <row r="72" spans="1:29" s="4" customFormat="1" ht="30" customHeight="1" x14ac:dyDescent="0.25">
      <c r="A72" s="105"/>
      <c r="B72" s="458"/>
      <c r="C72" s="459"/>
      <c r="D72" s="464" t="str">
        <f>IF(B72=0,"",VLOOKUP(B72,'Datos SGC'!$B$50:$C$71,2))</f>
        <v/>
      </c>
      <c r="E72" s="467"/>
      <c r="F72" s="468"/>
      <c r="G72" s="258"/>
      <c r="H72" s="65"/>
      <c r="I72" s="66"/>
      <c r="J72" s="316"/>
      <c r="K72" s="316"/>
      <c r="L72" s="449" t="str">
        <f>IF(AND(J72=Datos!$B$186,K72=Datos!$B$193),Datos!$D$186,IF(AND(J72=Datos!$B$186,K72=Datos!$B$194),Datos!$E$186,IF(AND(J72=Datos!$B$186,K72=Datos!$B$195),Datos!$F$186,IF(AND(J72=Datos!$B$186,K72=Datos!$B$196),Datos!$G$186,IF(AND(J72=Datos!$B$186,K72=Datos!$B$197),Datos!$H$186,IF(AND(J72=Datos!$B$187,K72=Datos!$B$193),Datos!$D$187,IF(AND(J72=Datos!$B$187,K72=Datos!$B$194),Datos!$E$187,IF(AND(J72=Datos!$B$187,K72=Datos!$B$195),Datos!$F$187,IF(AND(J72=Datos!$B$187,K72=Datos!$B$196),Datos!$G$187,IF(AND(J72=Datos!$B$187,K72=Datos!$B$197),Datos!$H$187,IF(AND(J72=Datos!$B$188,K72=Datos!$B$193),Datos!$D$188,IF(AND(J72=Datos!$B$188,K72=Datos!$B$194),Datos!$E$188,IF(AND(J72=Datos!$B$188,K72=Datos!$B$195),Datos!$F$188,IF(AND(J72=Datos!$B$188,K72=Datos!$B$196),Datos!$G$188,IF(AND(J72=Datos!$B$188,K72=Datos!$B$197),Datos!$H$188,IF(AND(J72=Datos!$B$189,K72=Datos!$B$193),Datos!$D$189,IF(AND(J72=Datos!$B$189,K72=Datos!$B$194),Datos!$E$189,IF(AND(J72=Datos!$B$189,K72=Datos!$B$195),Datos!$F$189,IF(AND(J72=Datos!$B$189,K72=Datos!$B$196),Datos!$G$189,IF(AND(J72=Datos!$B$189,K72=Datos!$B$197),Datos!$H$189,IF(AND(J72=Datos!$B$190,K72=Datos!$B$193),Datos!$D$190,IF(AND(J72=Datos!$B$190,K72=Datos!$B$194),Datos!$E$190,IF(AND(J72=Datos!$B$190,K72=Datos!$B$195),Datos!$F$190,IF(AND(J72=Datos!$B$190,K72=Datos!$B$196),Datos!$G$190,IF(AND(J72=Datos!$B$190,K72=Datos!$B$197),Datos!$H$190,"-")))))))))))))))))))))))))</f>
        <v>-</v>
      </c>
      <c r="M72" s="66"/>
      <c r="N72" s="65"/>
      <c r="O72" s="65"/>
      <c r="P72" s="65"/>
      <c r="Q72" s="65"/>
      <c r="R72" s="66"/>
      <c r="S72" s="65"/>
      <c r="T72" s="65"/>
      <c r="U72" s="65"/>
      <c r="V72" s="65"/>
      <c r="W72" s="64">
        <f>((IF(S72=Datos!$B$83,0,IF(S72=Datos!$B$84,5,IF(S72=Datos!$B$85,10,IF(S72=Datos!$B$86,15,IF(S72=Datos!$B$87,20,IF(S72=Datos!$B$88,25,0)))))))/100)+((IF(T72=Datos!$B$83,0,IF(T72=Datos!$B$84,5,IF(T72=Datos!$B$85,10,IF(T72=Datos!$B$86,15,IF(T72=Datos!$B$87,20,IF(T72=Datos!$B$88,25,0)))))))/100)+((IF(U72=Datos!$B$83,0,IF(U72=Datos!$B$84,5,IF(U72=Datos!$B$85,10,IF(U72=Datos!$B$86,15,IF(U72=Datos!$B$87,20,IF(U72=Datos!$B$88,25,0)))))))/100)+((IF(V72=Datos!$B$83,0,IF(V72=Datos!$B$84,5,IF(V72=Datos!$B$85,10,IF(V72=Datos!$B$86,15,IF(V72=Datos!$B$87,20,IF(V72=Datos!$B$88,25,0)))))))/100)</f>
        <v>0</v>
      </c>
      <c r="X72" s="452">
        <f>IF(ISERROR((IF(R72=Datos!$B$80,W72,0)+IF(R73=Datos!$B$80,W73,0)+IF(R74=Datos!$B$80,W74,0)+IF(R75=Datos!$B$80,W75,0)+IF(R76=Datos!$B$80,W76,0)+IF(R77=Datos!$B$80,W77,0))/(IF(R72=Datos!$B$80,1,0)+IF(R73=Datos!$B$80,1,0)+IF(R74=Datos!$B$80,1,0)+IF(R75=Datos!$B$80,1,0)+IF(R76=Datos!$B$80,1,0)+IF(R77=Datos!$B$80,1,0))),0,(IF(R72=Datos!$B$80,W72,0)+IF(R73=Datos!$B$80,W73,0)+IF(R74=Datos!$B$80,W74,0)+IF(R75=Datos!$B$80,W75,0)+IF(R76=Datos!$B$80,W76,0)+IF(R77=Datos!$B$80,W77,0))/(IF(R72=Datos!$B$80,1,0)+IF(R73=Datos!$B$80,1,0)+IF(R74=Datos!$B$80,1,0)+IF(R75=Datos!$B$80,1,0)+IF(R76=Datos!$B$80,1,0)+IF(R77=Datos!$B$80,1,0)))</f>
        <v>0</v>
      </c>
      <c r="Y72" s="446" t="str">
        <f>IF(J72="","-",(IF(X72&gt;0,(IF(J72=Datos!$B$65,Datos!$B$65,IF(AND(J72=Datos!$B$66,X72&gt;0.49),Datos!$B$65,IF(AND(J72=Datos!$B$67,X72&gt;0.74),Datos!$B$65,IF(AND(J72=Datos!$B$67,X72&lt;0.75,X72&gt;0.49),Datos!$B$66,IF(AND(J72=Datos!$B$68,X72&gt;0.74),Datos!$B$66,IF(AND(J72=Datos!$B$68,X72&lt;0.75,X72&gt;0.49),Datos!$B$67,IF(AND(J72=Datos!$B$69,X72&gt;0.74),Datos!$B$67,IF(AND(J72=Datos!$B$69,X72&lt;0.75,X72&gt;0.49),Datos!$B$68,J72))))))))),J72)))</f>
        <v>-</v>
      </c>
      <c r="Z72" s="455">
        <f>IF(ISERROR((IF(R72=Datos!$B$79,W72,0)+IF(R73=Datos!$B$79,W73,0)+IF(R74=Datos!$B$79,W74,0)+IF(R75=Datos!$B$79,W75,0)+IF(R76=Datos!$B$79,W76,0)+IF(R77=Datos!$B$79,W77,0))/(IF(R72=Datos!$B$79,1,0)+IF(R73=Datos!$B$79,1,0)+IF(R74=Datos!$B$79,1,0)+IF(R75=Datos!$B$79,1,0)+IF(R76=Datos!$B$79,1,0)+IF(R77=Datos!$B$79,1,0))),0,(IF(R72=Datos!$B$79,W72,0)+IF(R73=Datos!$B$79,W73,0)+IF(R74=Datos!$B$79,W74,0)+IF(R75=Datos!$B$79,W75,0)+IF(R76=Datos!$B$79,W76,0)+IF(R77=Datos!$B$79,W77,0))/(IF(R72=Datos!$B$79,1,0)+IF(R73=Datos!$B$79,1,0)+IF(R74=Datos!$B$79,1,0)+IF(R75=Datos!$B$79,1,0)+IF(R76=Datos!$B$79,1,0)+IF(R77=Datos!$B$79,1,0)))</f>
        <v>0</v>
      </c>
      <c r="AA72" s="446" t="str">
        <f>IF(K72="","-",(IF(Z72&gt;0,(IF(K72=Datos!$B$72,Datos!$B$72,IF(AND(K72=Datos!$B$73,Z72&gt;0.49),Datos!$B$72,IF(AND(K72=Datos!$B$74,Z72&gt;0.74),Datos!$B$72,IF(AND(K72=Datos!$B$74,Z72&lt;0.75,Z72&gt;0.49),Datos!$B$73,IF(AND(K72=Datos!$B$75,Z72&gt;0.74),Datos!$B$73,IF(AND(K72=Datos!$B$75,Z72&lt;0.75,Z72&gt;0.49),Datos!$B$74,IF(AND(K72=Datos!$B$76,Z72&gt;0.74),Datos!$B$74,IF(AND(K72=Datos!$B$76,Z72&lt;0.75,Z72&gt;0.49),Datos!$B$75,K72))))))))),K72)))</f>
        <v>-</v>
      </c>
      <c r="AB72" s="449" t="str">
        <f>IF(AND(Y72=Datos!$B$186,AA72=Datos!$B$193),Datos!$D$186,IF(AND(Y72=Datos!$B$186,AA72=Datos!$B$194),Datos!$E$186,IF(AND(Y72=Datos!$B$186,AA72=Datos!$B$195),Datos!$F$186,IF(AND(Y72=Datos!$B$186,AA72=Datos!$B$196),Datos!$G$186,IF(AND(Y72=Datos!$B$186,AA72=Datos!$B$197),Datos!$H$186,IF(AND(Y72=Datos!$B$187,AA72=Datos!$B$193),Datos!$D$187,IF(AND(Y72=Datos!$B$187,AA72=Datos!$B$194),Datos!$E$187,IF(AND(Y72=Datos!$B$187,AA72=Datos!$B$195),Datos!$F$187,IF(AND(Y72=Datos!$B$187,AA72=Datos!$B$196),Datos!$G$187,IF(AND(Y72=Datos!$B$187,AA72=Datos!$B$197),Datos!$H$187,IF(AND(Y72=Datos!$B$188,AA72=Datos!$B$193),Datos!$D$188,IF(AND(Y72=Datos!$B$188,AA72=Datos!$B$194),Datos!$E$188,IF(AND(Y72=Datos!$B$188,AA72=Datos!$B$195),Datos!$F$188,IF(AND(Y72=Datos!$B$188,AA72=Datos!$B$196),Datos!$G$188,IF(AND(Y72=Datos!$B$188,AA72=Datos!$B$197),Datos!$H$188,IF(AND(Y72=Datos!$B$189,AA72=Datos!$B$193),Datos!$D$189,IF(AND(Y72=Datos!$B$189,AA72=Datos!$B$194),Datos!$E$189,IF(AND(Y72=Datos!$B$189,AA72=Datos!$B$195),Datos!$F$189,IF(AND(Y72=Datos!$B$189,AA72=Datos!$B$196),Datos!$G$189,IF(AND(Y72=Datos!$B$189,AA72=Datos!$B$197),Datos!$H$189,IF(AND(Y72=Datos!$B$190,AA72=Datos!$B$193),Datos!$D$190,IF(AND(Y72=Datos!$B$190,AA72=Datos!$B$194),Datos!$E$190,IF(AND(Y72=Datos!$B$190,AA72=Datos!$B$195),Datos!$F$190,IF(AND(Y72=Datos!$B$190,AA72=Datos!$B$196),Datos!$G$190,IF(AND(Y72=Datos!$B$190,AA72=Datos!$B$197),Datos!$H$190,"-")))))))))))))))))))))))))</f>
        <v>-</v>
      </c>
      <c r="AC72" s="51"/>
    </row>
    <row r="73" spans="1:29" s="4" customFormat="1" ht="30" customHeight="1" x14ac:dyDescent="0.25">
      <c r="A73" s="105"/>
      <c r="B73" s="460"/>
      <c r="C73" s="461"/>
      <c r="D73" s="465"/>
      <c r="E73" s="469"/>
      <c r="F73" s="470"/>
      <c r="G73" s="259"/>
      <c r="H73" s="52"/>
      <c r="I73" s="53"/>
      <c r="J73" s="317"/>
      <c r="K73" s="317"/>
      <c r="L73" s="450"/>
      <c r="M73" s="53"/>
      <c r="N73" s="52"/>
      <c r="O73" s="52"/>
      <c r="P73" s="52"/>
      <c r="Q73" s="52"/>
      <c r="R73" s="53"/>
      <c r="S73" s="52"/>
      <c r="T73" s="52"/>
      <c r="U73" s="52"/>
      <c r="V73" s="52"/>
      <c r="W73" s="54">
        <f>((IF(S73=Datos!$B$83,0,IF(S73=Datos!$B$84,5,IF(S73=Datos!$B$85,10,IF(S73=Datos!$B$86,15,IF(S73=Datos!$B$87,20,IF(S73=Datos!$B$88,25,0)))))))/100)+((IF(T73=Datos!$B$83,0,IF(T73=Datos!$B$84,5,IF(T73=Datos!$B$85,10,IF(T73=Datos!$B$86,15,IF(T73=Datos!$B$87,20,IF(T73=Datos!$B$88,25,0)))))))/100)+((IF(U73=Datos!$B$83,0,IF(U73=Datos!$B$84,5,IF(U73=Datos!$B$85,10,IF(U73=Datos!$B$86,15,IF(U73=Datos!$B$87,20,IF(U73=Datos!$B$88,25,0)))))))/100)+((IF(V73=Datos!$B$83,0,IF(V73=Datos!$B$84,5,IF(V73=Datos!$B$85,10,IF(V73=Datos!$B$86,15,IF(V73=Datos!$B$87,20,IF(V73=Datos!$B$88,25,0)))))))/100)</f>
        <v>0</v>
      </c>
      <c r="X73" s="453"/>
      <c r="Y73" s="447"/>
      <c r="Z73" s="456"/>
      <c r="AA73" s="447"/>
      <c r="AB73" s="450"/>
      <c r="AC73" s="55"/>
    </row>
    <row r="74" spans="1:29" s="4" customFormat="1" ht="30" customHeight="1" x14ac:dyDescent="0.25">
      <c r="A74" s="105"/>
      <c r="B74" s="460"/>
      <c r="C74" s="461"/>
      <c r="D74" s="465"/>
      <c r="E74" s="469"/>
      <c r="F74" s="470"/>
      <c r="G74" s="259"/>
      <c r="H74" s="52"/>
      <c r="I74" s="53"/>
      <c r="J74" s="317"/>
      <c r="K74" s="317"/>
      <c r="L74" s="450"/>
      <c r="M74" s="53"/>
      <c r="N74" s="52"/>
      <c r="O74" s="52"/>
      <c r="P74" s="52"/>
      <c r="Q74" s="52"/>
      <c r="R74" s="53"/>
      <c r="S74" s="52"/>
      <c r="T74" s="52"/>
      <c r="U74" s="52"/>
      <c r="V74" s="52"/>
      <c r="W74" s="54">
        <f>((IF(S74=Datos!$B$83,0,IF(S74=Datos!$B$84,5,IF(S74=Datos!$B$85,10,IF(S74=Datos!$B$86,15,IF(S74=Datos!$B$87,20,IF(S74=Datos!$B$88,25,0)))))))/100)+((IF(T74=Datos!$B$83,0,IF(T74=Datos!$B$84,5,IF(T74=Datos!$B$85,10,IF(T74=Datos!$B$86,15,IF(T74=Datos!$B$87,20,IF(T74=Datos!$B$88,25,0)))))))/100)+((IF(U74=Datos!$B$83,0,IF(U74=Datos!$B$84,5,IF(U74=Datos!$B$85,10,IF(U74=Datos!$B$86,15,IF(U74=Datos!$B$87,20,IF(U74=Datos!$B$88,25,0)))))))/100)+((IF(V74=Datos!$B$83,0,IF(V74=Datos!$B$84,5,IF(V74=Datos!$B$85,10,IF(V74=Datos!$B$86,15,IF(V74=Datos!$B$87,20,IF(V74=Datos!$B$88,25,0)))))))/100)</f>
        <v>0</v>
      </c>
      <c r="X74" s="453"/>
      <c r="Y74" s="447"/>
      <c r="Z74" s="456"/>
      <c r="AA74" s="447"/>
      <c r="AB74" s="450"/>
      <c r="AC74" s="55"/>
    </row>
    <row r="75" spans="1:29" s="4" customFormat="1" ht="30" customHeight="1" x14ac:dyDescent="0.25">
      <c r="A75" s="105"/>
      <c r="B75" s="460"/>
      <c r="C75" s="461"/>
      <c r="D75" s="465"/>
      <c r="E75" s="469"/>
      <c r="F75" s="470"/>
      <c r="G75" s="259"/>
      <c r="H75" s="52"/>
      <c r="I75" s="53"/>
      <c r="J75" s="317"/>
      <c r="K75" s="317"/>
      <c r="L75" s="450"/>
      <c r="M75" s="53"/>
      <c r="N75" s="52"/>
      <c r="O75" s="52"/>
      <c r="P75" s="52"/>
      <c r="Q75" s="52"/>
      <c r="R75" s="53"/>
      <c r="S75" s="52"/>
      <c r="T75" s="52"/>
      <c r="U75" s="52"/>
      <c r="V75" s="52"/>
      <c r="W75" s="54">
        <f>((IF(S75=Datos!$B$83,0,IF(S75=Datos!$B$84,5,IF(S75=Datos!$B$85,10,IF(S75=Datos!$B$86,15,IF(S75=Datos!$B$87,20,IF(S75=Datos!$B$88,25,0)))))))/100)+((IF(T75=Datos!$B$83,0,IF(T75=Datos!$B$84,5,IF(T75=Datos!$B$85,10,IF(T75=Datos!$B$86,15,IF(T75=Datos!$B$87,20,IF(T75=Datos!$B$88,25,0)))))))/100)+((IF(U75=Datos!$B$83,0,IF(U75=Datos!$B$84,5,IF(U75=Datos!$B$85,10,IF(U75=Datos!$B$86,15,IF(U75=Datos!$B$87,20,IF(U75=Datos!$B$88,25,0)))))))/100)+((IF(V75=Datos!$B$83,0,IF(V75=Datos!$B$84,5,IF(V75=Datos!$B$85,10,IF(V75=Datos!$B$86,15,IF(V75=Datos!$B$87,20,IF(V75=Datos!$B$88,25,0)))))))/100)</f>
        <v>0</v>
      </c>
      <c r="X75" s="453"/>
      <c r="Y75" s="447"/>
      <c r="Z75" s="456"/>
      <c r="AA75" s="447"/>
      <c r="AB75" s="450"/>
      <c r="AC75" s="55"/>
    </row>
    <row r="76" spans="1:29" s="4" customFormat="1" ht="30" customHeight="1" x14ac:dyDescent="0.25">
      <c r="A76" s="105"/>
      <c r="B76" s="460"/>
      <c r="C76" s="461"/>
      <c r="D76" s="465"/>
      <c r="E76" s="469"/>
      <c r="F76" s="470"/>
      <c r="G76" s="259"/>
      <c r="H76" s="52"/>
      <c r="I76" s="53"/>
      <c r="J76" s="317"/>
      <c r="K76" s="317"/>
      <c r="L76" s="450"/>
      <c r="M76" s="53"/>
      <c r="N76" s="52"/>
      <c r="O76" s="52"/>
      <c r="P76" s="52"/>
      <c r="Q76" s="52"/>
      <c r="R76" s="53"/>
      <c r="S76" s="52"/>
      <c r="T76" s="52"/>
      <c r="U76" s="52"/>
      <c r="V76" s="52"/>
      <c r="W76" s="54">
        <f>((IF(S76=Datos!$B$83,0,IF(S76=Datos!$B$84,5,IF(S76=Datos!$B$85,10,IF(S76=Datos!$B$86,15,IF(S76=Datos!$B$87,20,IF(S76=Datos!$B$88,25,0)))))))/100)+((IF(T76=Datos!$B$83,0,IF(T76=Datos!$B$84,5,IF(T76=Datos!$B$85,10,IF(T76=Datos!$B$86,15,IF(T76=Datos!$B$87,20,IF(T76=Datos!$B$88,25,0)))))))/100)+((IF(U76=Datos!$B$83,0,IF(U76=Datos!$B$84,5,IF(U76=Datos!$B$85,10,IF(U76=Datos!$B$86,15,IF(U76=Datos!$B$87,20,IF(U76=Datos!$B$88,25,0)))))))/100)+((IF(V76=Datos!$B$83,0,IF(V76=Datos!$B$84,5,IF(V76=Datos!$B$85,10,IF(V76=Datos!$B$86,15,IF(V76=Datos!$B$87,20,IF(V76=Datos!$B$88,25,0)))))))/100)</f>
        <v>0</v>
      </c>
      <c r="X76" s="453"/>
      <c r="Y76" s="447"/>
      <c r="Z76" s="456"/>
      <c r="AA76" s="447"/>
      <c r="AB76" s="450"/>
      <c r="AC76" s="55"/>
    </row>
    <row r="77" spans="1:29" s="4" customFormat="1" ht="30" customHeight="1" thickBot="1" x14ac:dyDescent="0.3">
      <c r="A77" s="105"/>
      <c r="B77" s="462"/>
      <c r="C77" s="463"/>
      <c r="D77" s="466"/>
      <c r="E77" s="471"/>
      <c r="F77" s="472"/>
      <c r="G77" s="260"/>
      <c r="H77" s="70"/>
      <c r="I77" s="68"/>
      <c r="J77" s="318"/>
      <c r="K77" s="318"/>
      <c r="L77" s="451"/>
      <c r="M77" s="68"/>
      <c r="N77" s="70"/>
      <c r="O77" s="70"/>
      <c r="P77" s="70"/>
      <c r="Q77" s="70"/>
      <c r="R77" s="68"/>
      <c r="S77" s="70"/>
      <c r="T77" s="70"/>
      <c r="U77" s="70"/>
      <c r="V77" s="70"/>
      <c r="W77" s="69">
        <f>((IF(S77=Datos!$B$83,0,IF(S77=Datos!$B$84,5,IF(S77=Datos!$B$85,10,IF(S77=Datos!$B$86,15,IF(S77=Datos!$B$87,20,IF(S77=Datos!$B$88,25,0)))))))/100)+((IF(T77=Datos!$B$83,0,IF(T77=Datos!$B$84,5,IF(T77=Datos!$B$85,10,IF(T77=Datos!$B$86,15,IF(T77=Datos!$B$87,20,IF(T77=Datos!$B$88,25,0)))))))/100)+((IF(U77=Datos!$B$83,0,IF(U77=Datos!$B$84,5,IF(U77=Datos!$B$85,10,IF(U77=Datos!$B$86,15,IF(U77=Datos!$B$87,20,IF(U77=Datos!$B$88,25,0)))))))/100)+((IF(V77=Datos!$B$83,0,IF(V77=Datos!$B$84,5,IF(V77=Datos!$B$85,10,IF(V77=Datos!$B$86,15,IF(V77=Datos!$B$87,20,IF(V77=Datos!$B$88,25,0)))))))/100)</f>
        <v>0</v>
      </c>
      <c r="X77" s="454"/>
      <c r="Y77" s="448"/>
      <c r="Z77" s="457"/>
      <c r="AA77" s="448"/>
      <c r="AB77" s="451"/>
      <c r="AC77" s="59"/>
    </row>
    <row r="78" spans="1:29" s="4" customFormat="1" ht="30" customHeight="1" x14ac:dyDescent="0.25">
      <c r="A78" s="105"/>
      <c r="B78" s="458"/>
      <c r="C78" s="459"/>
      <c r="D78" s="464" t="str">
        <f>IF(B78=0,"",VLOOKUP(B78,'Datos SGC'!$B$50:$C$71,2))</f>
        <v/>
      </c>
      <c r="E78" s="467"/>
      <c r="F78" s="468"/>
      <c r="G78" s="258"/>
      <c r="H78" s="65"/>
      <c r="I78" s="66"/>
      <c r="J78" s="316"/>
      <c r="K78" s="316"/>
      <c r="L78" s="449" t="str">
        <f>IF(AND(J78=Datos!$B$186,K78=Datos!$B$193),Datos!$D$186,IF(AND(J78=Datos!$B$186,K78=Datos!$B$194),Datos!$E$186,IF(AND(J78=Datos!$B$186,K78=Datos!$B$195),Datos!$F$186,IF(AND(J78=Datos!$B$186,K78=Datos!$B$196),Datos!$G$186,IF(AND(J78=Datos!$B$186,K78=Datos!$B$197),Datos!$H$186,IF(AND(J78=Datos!$B$187,K78=Datos!$B$193),Datos!$D$187,IF(AND(J78=Datos!$B$187,K78=Datos!$B$194),Datos!$E$187,IF(AND(J78=Datos!$B$187,K78=Datos!$B$195),Datos!$F$187,IF(AND(J78=Datos!$B$187,K78=Datos!$B$196),Datos!$G$187,IF(AND(J78=Datos!$B$187,K78=Datos!$B$197),Datos!$H$187,IF(AND(J78=Datos!$B$188,K78=Datos!$B$193),Datos!$D$188,IF(AND(J78=Datos!$B$188,K78=Datos!$B$194),Datos!$E$188,IF(AND(J78=Datos!$B$188,K78=Datos!$B$195),Datos!$F$188,IF(AND(J78=Datos!$B$188,K78=Datos!$B$196),Datos!$G$188,IF(AND(J78=Datos!$B$188,K78=Datos!$B$197),Datos!$H$188,IF(AND(J78=Datos!$B$189,K78=Datos!$B$193),Datos!$D$189,IF(AND(J78=Datos!$B$189,K78=Datos!$B$194),Datos!$E$189,IF(AND(J78=Datos!$B$189,K78=Datos!$B$195),Datos!$F$189,IF(AND(J78=Datos!$B$189,K78=Datos!$B$196),Datos!$G$189,IF(AND(J78=Datos!$B$189,K78=Datos!$B$197),Datos!$H$189,IF(AND(J78=Datos!$B$190,K78=Datos!$B$193),Datos!$D$190,IF(AND(J78=Datos!$B$190,K78=Datos!$B$194),Datos!$E$190,IF(AND(J78=Datos!$B$190,K78=Datos!$B$195),Datos!$F$190,IF(AND(J78=Datos!$B$190,K78=Datos!$B$196),Datos!$G$190,IF(AND(J78=Datos!$B$190,K78=Datos!$B$197),Datos!$H$190,"-")))))))))))))))))))))))))</f>
        <v>-</v>
      </c>
      <c r="M78" s="66"/>
      <c r="N78" s="65"/>
      <c r="O78" s="65"/>
      <c r="P78" s="65"/>
      <c r="Q78" s="65"/>
      <c r="R78" s="66"/>
      <c r="S78" s="65"/>
      <c r="T78" s="65"/>
      <c r="U78" s="65"/>
      <c r="V78" s="65"/>
      <c r="W78" s="64">
        <f>((IF(S78=Datos!$B$83,0,IF(S78=Datos!$B$84,5,IF(S78=Datos!$B$85,10,IF(S78=Datos!$B$86,15,IF(S78=Datos!$B$87,20,IF(S78=Datos!$B$88,25,0)))))))/100)+((IF(T78=Datos!$B$83,0,IF(T78=Datos!$B$84,5,IF(T78=Datos!$B$85,10,IF(T78=Datos!$B$86,15,IF(T78=Datos!$B$87,20,IF(T78=Datos!$B$88,25,0)))))))/100)+((IF(U78=Datos!$B$83,0,IF(U78=Datos!$B$84,5,IF(U78=Datos!$B$85,10,IF(U78=Datos!$B$86,15,IF(U78=Datos!$B$87,20,IF(U78=Datos!$B$88,25,0)))))))/100)+((IF(V78=Datos!$B$83,0,IF(V78=Datos!$B$84,5,IF(V78=Datos!$B$85,10,IF(V78=Datos!$B$86,15,IF(V78=Datos!$B$87,20,IF(V78=Datos!$B$88,25,0)))))))/100)</f>
        <v>0</v>
      </c>
      <c r="X78" s="452">
        <f>IF(ISERROR((IF(R78=Datos!$B$80,W78,0)+IF(R79=Datos!$B$80,W79,0)+IF(R80=Datos!$B$80,W80,0)+IF(R81=Datos!$B$80,W81,0)+IF(R82=Datos!$B$80,W82,0)+IF(R83=Datos!$B$80,W83,0))/(IF(R78=Datos!$B$80,1,0)+IF(R79=Datos!$B$80,1,0)+IF(R80=Datos!$B$80,1,0)+IF(R81=Datos!$B$80,1,0)+IF(R82=Datos!$B$80,1,0)+IF(R83=Datos!$B$80,1,0))),0,(IF(R78=Datos!$B$80,W78,0)+IF(R79=Datos!$B$80,W79,0)+IF(R80=Datos!$B$80,W80,0)+IF(R81=Datos!$B$80,W81,0)+IF(R82=Datos!$B$80,W82,0)+IF(R83=Datos!$B$80,W83,0))/(IF(R78=Datos!$B$80,1,0)+IF(R79=Datos!$B$80,1,0)+IF(R80=Datos!$B$80,1,0)+IF(R81=Datos!$B$80,1,0)+IF(R82=Datos!$B$80,1,0)+IF(R83=Datos!$B$80,1,0)))</f>
        <v>0</v>
      </c>
      <c r="Y78" s="446" t="str">
        <f>IF(J78="","-",(IF(X78&gt;0,(IF(J78=Datos!$B$65,Datos!$B$65,IF(AND(J78=Datos!$B$66,X78&gt;0.49),Datos!$B$65,IF(AND(J78=Datos!$B$67,X78&gt;0.74),Datos!$B$65,IF(AND(J78=Datos!$B$67,X78&lt;0.75,X78&gt;0.49),Datos!$B$66,IF(AND(J78=Datos!$B$68,X78&gt;0.74),Datos!$B$66,IF(AND(J78=Datos!$B$68,X78&lt;0.75,X78&gt;0.49),Datos!$B$67,IF(AND(J78=Datos!$B$69,X78&gt;0.74),Datos!$B$67,IF(AND(J78=Datos!$B$69,X78&lt;0.75,X78&gt;0.49),Datos!$B$68,J78))))))))),J78)))</f>
        <v>-</v>
      </c>
      <c r="Z78" s="455">
        <f>IF(ISERROR((IF(R78=Datos!$B$79,W78,0)+IF(R79=Datos!$B$79,W79,0)+IF(R80=Datos!$B$79,W80,0)+IF(R81=Datos!$B$79,W81,0)+IF(R82=Datos!$B$79,W82,0)+IF(R83=Datos!$B$79,W83,0))/(IF(R78=Datos!$B$79,1,0)+IF(R79=Datos!$B$79,1,0)+IF(R80=Datos!$B$79,1,0)+IF(R81=Datos!$B$79,1,0)+IF(R82=Datos!$B$79,1,0)+IF(R83=Datos!$B$79,1,0))),0,(IF(R78=Datos!$B$79,W78,0)+IF(R79=Datos!$B$79,W79,0)+IF(R80=Datos!$B$79,W80,0)+IF(R81=Datos!$B$79,W81,0)+IF(R82=Datos!$B$79,W82,0)+IF(R83=Datos!$B$79,W83,0))/(IF(R78=Datos!$B$79,1,0)+IF(R79=Datos!$B$79,1,0)+IF(R80=Datos!$B$79,1,0)+IF(R81=Datos!$B$79,1,0)+IF(R82=Datos!$B$79,1,0)+IF(R83=Datos!$B$79,1,0)))</f>
        <v>0</v>
      </c>
      <c r="AA78" s="446" t="str">
        <f>IF(K78="","-",(IF(Z78&gt;0,(IF(K78=Datos!$B$72,Datos!$B$72,IF(AND(K78=Datos!$B$73,Z78&gt;0.49),Datos!$B$72,IF(AND(K78=Datos!$B$74,Z78&gt;0.74),Datos!$B$72,IF(AND(K78=Datos!$B$74,Z78&lt;0.75,Z78&gt;0.49),Datos!$B$73,IF(AND(K78=Datos!$B$75,Z78&gt;0.74),Datos!$B$73,IF(AND(K78=Datos!$B$75,Z78&lt;0.75,Z78&gt;0.49),Datos!$B$74,IF(AND(K78=Datos!$B$76,Z78&gt;0.74),Datos!$B$74,IF(AND(K78=Datos!$B$76,Z78&lt;0.75,Z78&gt;0.49),Datos!$B$75,K78))))))))),K78)))</f>
        <v>-</v>
      </c>
      <c r="AB78" s="449" t="str">
        <f>IF(AND(Y78=Datos!$B$186,AA78=Datos!$B$193),Datos!$D$186,IF(AND(Y78=Datos!$B$186,AA78=Datos!$B$194),Datos!$E$186,IF(AND(Y78=Datos!$B$186,AA78=Datos!$B$195),Datos!$F$186,IF(AND(Y78=Datos!$B$186,AA78=Datos!$B$196),Datos!$G$186,IF(AND(Y78=Datos!$B$186,AA78=Datos!$B$197),Datos!$H$186,IF(AND(Y78=Datos!$B$187,AA78=Datos!$B$193),Datos!$D$187,IF(AND(Y78=Datos!$B$187,AA78=Datos!$B$194),Datos!$E$187,IF(AND(Y78=Datos!$B$187,AA78=Datos!$B$195),Datos!$F$187,IF(AND(Y78=Datos!$B$187,AA78=Datos!$B$196),Datos!$G$187,IF(AND(Y78=Datos!$B$187,AA78=Datos!$B$197),Datos!$H$187,IF(AND(Y78=Datos!$B$188,AA78=Datos!$B$193),Datos!$D$188,IF(AND(Y78=Datos!$B$188,AA78=Datos!$B$194),Datos!$E$188,IF(AND(Y78=Datos!$B$188,AA78=Datos!$B$195),Datos!$F$188,IF(AND(Y78=Datos!$B$188,AA78=Datos!$B$196),Datos!$G$188,IF(AND(Y78=Datos!$B$188,AA78=Datos!$B$197),Datos!$H$188,IF(AND(Y78=Datos!$B$189,AA78=Datos!$B$193),Datos!$D$189,IF(AND(Y78=Datos!$B$189,AA78=Datos!$B$194),Datos!$E$189,IF(AND(Y78=Datos!$B$189,AA78=Datos!$B$195),Datos!$F$189,IF(AND(Y78=Datos!$B$189,AA78=Datos!$B$196),Datos!$G$189,IF(AND(Y78=Datos!$B$189,AA78=Datos!$B$197),Datos!$H$189,IF(AND(Y78=Datos!$B$190,AA78=Datos!$B$193),Datos!$D$190,IF(AND(Y78=Datos!$B$190,AA78=Datos!$B$194),Datos!$E$190,IF(AND(Y78=Datos!$B$190,AA78=Datos!$B$195),Datos!$F$190,IF(AND(Y78=Datos!$B$190,AA78=Datos!$B$196),Datos!$G$190,IF(AND(Y78=Datos!$B$190,AA78=Datos!$B$197),Datos!$H$190,"-")))))))))))))))))))))))))</f>
        <v>-</v>
      </c>
      <c r="AC78" s="51"/>
    </row>
    <row r="79" spans="1:29" s="4" customFormat="1" ht="30" customHeight="1" x14ac:dyDescent="0.25">
      <c r="A79" s="105"/>
      <c r="B79" s="460"/>
      <c r="C79" s="461"/>
      <c r="D79" s="465"/>
      <c r="E79" s="469"/>
      <c r="F79" s="470"/>
      <c r="G79" s="259"/>
      <c r="H79" s="52"/>
      <c r="I79" s="53"/>
      <c r="J79" s="317"/>
      <c r="K79" s="317"/>
      <c r="L79" s="450"/>
      <c r="M79" s="53"/>
      <c r="N79" s="52"/>
      <c r="O79" s="52"/>
      <c r="P79" s="52"/>
      <c r="Q79" s="52"/>
      <c r="R79" s="53"/>
      <c r="S79" s="52"/>
      <c r="T79" s="52"/>
      <c r="U79" s="52"/>
      <c r="V79" s="52"/>
      <c r="W79" s="54">
        <f>((IF(S79=Datos!$B$83,0,IF(S79=Datos!$B$84,5,IF(S79=Datos!$B$85,10,IF(S79=Datos!$B$86,15,IF(S79=Datos!$B$87,20,IF(S79=Datos!$B$88,25,0)))))))/100)+((IF(T79=Datos!$B$83,0,IF(T79=Datos!$B$84,5,IF(T79=Datos!$B$85,10,IF(T79=Datos!$B$86,15,IF(T79=Datos!$B$87,20,IF(T79=Datos!$B$88,25,0)))))))/100)+((IF(U79=Datos!$B$83,0,IF(U79=Datos!$B$84,5,IF(U79=Datos!$B$85,10,IF(U79=Datos!$B$86,15,IF(U79=Datos!$B$87,20,IF(U79=Datos!$B$88,25,0)))))))/100)+((IF(V79=Datos!$B$83,0,IF(V79=Datos!$B$84,5,IF(V79=Datos!$B$85,10,IF(V79=Datos!$B$86,15,IF(V79=Datos!$B$87,20,IF(V79=Datos!$B$88,25,0)))))))/100)</f>
        <v>0</v>
      </c>
      <c r="X79" s="453"/>
      <c r="Y79" s="447"/>
      <c r="Z79" s="456"/>
      <c r="AA79" s="447"/>
      <c r="AB79" s="450"/>
      <c r="AC79" s="55"/>
    </row>
    <row r="80" spans="1:29" s="4" customFormat="1" ht="30" customHeight="1" x14ac:dyDescent="0.25">
      <c r="A80" s="105"/>
      <c r="B80" s="460"/>
      <c r="C80" s="461"/>
      <c r="D80" s="465"/>
      <c r="E80" s="469"/>
      <c r="F80" s="470"/>
      <c r="G80" s="259"/>
      <c r="H80" s="52"/>
      <c r="I80" s="53"/>
      <c r="J80" s="317"/>
      <c r="K80" s="317"/>
      <c r="L80" s="450"/>
      <c r="M80" s="53"/>
      <c r="N80" s="52"/>
      <c r="O80" s="52"/>
      <c r="P80" s="52"/>
      <c r="Q80" s="52"/>
      <c r="R80" s="53"/>
      <c r="S80" s="52"/>
      <c r="T80" s="52"/>
      <c r="U80" s="52"/>
      <c r="V80" s="52"/>
      <c r="W80" s="54">
        <f>((IF(S80=Datos!$B$83,0,IF(S80=Datos!$B$84,5,IF(S80=Datos!$B$85,10,IF(S80=Datos!$B$86,15,IF(S80=Datos!$B$87,20,IF(S80=Datos!$B$88,25,0)))))))/100)+((IF(T80=Datos!$B$83,0,IF(T80=Datos!$B$84,5,IF(T80=Datos!$B$85,10,IF(T80=Datos!$B$86,15,IF(T80=Datos!$B$87,20,IF(T80=Datos!$B$88,25,0)))))))/100)+((IF(U80=Datos!$B$83,0,IF(U80=Datos!$B$84,5,IF(U80=Datos!$B$85,10,IF(U80=Datos!$B$86,15,IF(U80=Datos!$B$87,20,IF(U80=Datos!$B$88,25,0)))))))/100)+((IF(V80=Datos!$B$83,0,IF(V80=Datos!$B$84,5,IF(V80=Datos!$B$85,10,IF(V80=Datos!$B$86,15,IF(V80=Datos!$B$87,20,IF(V80=Datos!$B$88,25,0)))))))/100)</f>
        <v>0</v>
      </c>
      <c r="X80" s="453"/>
      <c r="Y80" s="447"/>
      <c r="Z80" s="456"/>
      <c r="AA80" s="447"/>
      <c r="AB80" s="450"/>
      <c r="AC80" s="55"/>
    </row>
    <row r="81" spans="1:29" s="4" customFormat="1" ht="30" customHeight="1" x14ac:dyDescent="0.25">
      <c r="A81" s="105"/>
      <c r="B81" s="460"/>
      <c r="C81" s="461"/>
      <c r="D81" s="465"/>
      <c r="E81" s="469"/>
      <c r="F81" s="470"/>
      <c r="G81" s="259"/>
      <c r="H81" s="52"/>
      <c r="I81" s="53"/>
      <c r="J81" s="317"/>
      <c r="K81" s="317"/>
      <c r="L81" s="450"/>
      <c r="M81" s="53"/>
      <c r="N81" s="52"/>
      <c r="O81" s="52"/>
      <c r="P81" s="52"/>
      <c r="Q81" s="52"/>
      <c r="R81" s="53"/>
      <c r="S81" s="52"/>
      <c r="T81" s="52"/>
      <c r="U81" s="52"/>
      <c r="V81" s="52"/>
      <c r="W81" s="54">
        <f>((IF(S81=Datos!$B$83,0,IF(S81=Datos!$B$84,5,IF(S81=Datos!$B$85,10,IF(S81=Datos!$B$86,15,IF(S81=Datos!$B$87,20,IF(S81=Datos!$B$88,25,0)))))))/100)+((IF(T81=Datos!$B$83,0,IF(T81=Datos!$B$84,5,IF(T81=Datos!$B$85,10,IF(T81=Datos!$B$86,15,IF(T81=Datos!$B$87,20,IF(T81=Datos!$B$88,25,0)))))))/100)+((IF(U81=Datos!$B$83,0,IF(U81=Datos!$B$84,5,IF(U81=Datos!$B$85,10,IF(U81=Datos!$B$86,15,IF(U81=Datos!$B$87,20,IF(U81=Datos!$B$88,25,0)))))))/100)+((IF(V81=Datos!$B$83,0,IF(V81=Datos!$B$84,5,IF(V81=Datos!$B$85,10,IF(V81=Datos!$B$86,15,IF(V81=Datos!$B$87,20,IF(V81=Datos!$B$88,25,0)))))))/100)</f>
        <v>0</v>
      </c>
      <c r="X81" s="453"/>
      <c r="Y81" s="447"/>
      <c r="Z81" s="456"/>
      <c r="AA81" s="447"/>
      <c r="AB81" s="450"/>
      <c r="AC81" s="55"/>
    </row>
    <row r="82" spans="1:29" s="4" customFormat="1" ht="30" customHeight="1" x14ac:dyDescent="0.25">
      <c r="A82" s="105"/>
      <c r="B82" s="460"/>
      <c r="C82" s="461"/>
      <c r="D82" s="465"/>
      <c r="E82" s="469"/>
      <c r="F82" s="470"/>
      <c r="G82" s="259"/>
      <c r="H82" s="52"/>
      <c r="I82" s="53"/>
      <c r="J82" s="317"/>
      <c r="K82" s="317"/>
      <c r="L82" s="450"/>
      <c r="M82" s="53"/>
      <c r="N82" s="52"/>
      <c r="O82" s="52"/>
      <c r="P82" s="52"/>
      <c r="Q82" s="52"/>
      <c r="R82" s="53"/>
      <c r="S82" s="52"/>
      <c r="T82" s="52"/>
      <c r="U82" s="52"/>
      <c r="V82" s="52"/>
      <c r="W82" s="54">
        <f>((IF(S82=Datos!$B$83,0,IF(S82=Datos!$B$84,5,IF(S82=Datos!$B$85,10,IF(S82=Datos!$B$86,15,IF(S82=Datos!$B$87,20,IF(S82=Datos!$B$88,25,0)))))))/100)+((IF(T82=Datos!$B$83,0,IF(T82=Datos!$B$84,5,IF(T82=Datos!$B$85,10,IF(T82=Datos!$B$86,15,IF(T82=Datos!$B$87,20,IF(T82=Datos!$B$88,25,0)))))))/100)+((IF(U82=Datos!$B$83,0,IF(U82=Datos!$B$84,5,IF(U82=Datos!$B$85,10,IF(U82=Datos!$B$86,15,IF(U82=Datos!$B$87,20,IF(U82=Datos!$B$88,25,0)))))))/100)+((IF(V82=Datos!$B$83,0,IF(V82=Datos!$B$84,5,IF(V82=Datos!$B$85,10,IF(V82=Datos!$B$86,15,IF(V82=Datos!$B$87,20,IF(V82=Datos!$B$88,25,0)))))))/100)</f>
        <v>0</v>
      </c>
      <c r="X82" s="453"/>
      <c r="Y82" s="447"/>
      <c r="Z82" s="456"/>
      <c r="AA82" s="447"/>
      <c r="AB82" s="450"/>
      <c r="AC82" s="55"/>
    </row>
    <row r="83" spans="1:29" s="4" customFormat="1" ht="30" customHeight="1" thickBot="1" x14ac:dyDescent="0.3">
      <c r="A83" s="105"/>
      <c r="B83" s="462"/>
      <c r="C83" s="463"/>
      <c r="D83" s="466"/>
      <c r="E83" s="471"/>
      <c r="F83" s="472"/>
      <c r="G83" s="260"/>
      <c r="H83" s="70"/>
      <c r="I83" s="68"/>
      <c r="J83" s="318"/>
      <c r="K83" s="318"/>
      <c r="L83" s="451"/>
      <c r="M83" s="68"/>
      <c r="N83" s="70"/>
      <c r="O83" s="70"/>
      <c r="P83" s="70"/>
      <c r="Q83" s="70"/>
      <c r="R83" s="68"/>
      <c r="S83" s="70"/>
      <c r="T83" s="70"/>
      <c r="U83" s="70"/>
      <c r="V83" s="70"/>
      <c r="W83" s="69">
        <f>((IF(S83=Datos!$B$83,0,IF(S83=Datos!$B$84,5,IF(S83=Datos!$B$85,10,IF(S83=Datos!$B$86,15,IF(S83=Datos!$B$87,20,IF(S83=Datos!$B$88,25,0)))))))/100)+((IF(T83=Datos!$B$83,0,IF(T83=Datos!$B$84,5,IF(T83=Datos!$B$85,10,IF(T83=Datos!$B$86,15,IF(T83=Datos!$B$87,20,IF(T83=Datos!$B$88,25,0)))))))/100)+((IF(U83=Datos!$B$83,0,IF(U83=Datos!$B$84,5,IF(U83=Datos!$B$85,10,IF(U83=Datos!$B$86,15,IF(U83=Datos!$B$87,20,IF(U83=Datos!$B$88,25,0)))))))/100)+((IF(V83=Datos!$B$83,0,IF(V83=Datos!$B$84,5,IF(V83=Datos!$B$85,10,IF(V83=Datos!$B$86,15,IF(V83=Datos!$B$87,20,IF(V83=Datos!$B$88,25,0)))))))/100)</f>
        <v>0</v>
      </c>
      <c r="X83" s="454"/>
      <c r="Y83" s="448"/>
      <c r="Z83" s="457"/>
      <c r="AA83" s="448"/>
      <c r="AB83" s="451"/>
      <c r="AC83" s="59"/>
    </row>
    <row r="84" spans="1:29" s="4" customFormat="1" ht="30" customHeight="1" x14ac:dyDescent="0.25">
      <c r="A84" s="105"/>
      <c r="B84" s="458"/>
      <c r="C84" s="459"/>
      <c r="D84" s="464" t="str">
        <f>IF(B84=0,"",VLOOKUP(B84,'Datos SGC'!$B$50:$C$71,2))</f>
        <v/>
      </c>
      <c r="E84" s="467"/>
      <c r="F84" s="468"/>
      <c r="G84" s="258"/>
      <c r="H84" s="65"/>
      <c r="I84" s="66"/>
      <c r="J84" s="316"/>
      <c r="K84" s="316"/>
      <c r="L84" s="449" t="str">
        <f>IF(AND(J84=Datos!$B$186,K84=Datos!$B$193),Datos!$D$186,IF(AND(J84=Datos!$B$186,K84=Datos!$B$194),Datos!$E$186,IF(AND(J84=Datos!$B$186,K84=Datos!$B$195),Datos!$F$186,IF(AND(J84=Datos!$B$186,K84=Datos!$B$196),Datos!$G$186,IF(AND(J84=Datos!$B$186,K84=Datos!$B$197),Datos!$H$186,IF(AND(J84=Datos!$B$187,K84=Datos!$B$193),Datos!$D$187,IF(AND(J84=Datos!$B$187,K84=Datos!$B$194),Datos!$E$187,IF(AND(J84=Datos!$B$187,K84=Datos!$B$195),Datos!$F$187,IF(AND(J84=Datos!$B$187,K84=Datos!$B$196),Datos!$G$187,IF(AND(J84=Datos!$B$187,K84=Datos!$B$197),Datos!$H$187,IF(AND(J84=Datos!$B$188,K84=Datos!$B$193),Datos!$D$188,IF(AND(J84=Datos!$B$188,K84=Datos!$B$194),Datos!$E$188,IF(AND(J84=Datos!$B$188,K84=Datos!$B$195),Datos!$F$188,IF(AND(J84=Datos!$B$188,K84=Datos!$B$196),Datos!$G$188,IF(AND(J84=Datos!$B$188,K84=Datos!$B$197),Datos!$H$188,IF(AND(J84=Datos!$B$189,K84=Datos!$B$193),Datos!$D$189,IF(AND(J84=Datos!$B$189,K84=Datos!$B$194),Datos!$E$189,IF(AND(J84=Datos!$B$189,K84=Datos!$B$195),Datos!$F$189,IF(AND(J84=Datos!$B$189,K84=Datos!$B$196),Datos!$G$189,IF(AND(J84=Datos!$B$189,K84=Datos!$B$197),Datos!$H$189,IF(AND(J84=Datos!$B$190,K84=Datos!$B$193),Datos!$D$190,IF(AND(J84=Datos!$B$190,K84=Datos!$B$194),Datos!$E$190,IF(AND(J84=Datos!$B$190,K84=Datos!$B$195),Datos!$F$190,IF(AND(J84=Datos!$B$190,K84=Datos!$B$196),Datos!$G$190,IF(AND(J84=Datos!$B$190,K84=Datos!$B$197),Datos!$H$190,"-")))))))))))))))))))))))))</f>
        <v>-</v>
      </c>
      <c r="M84" s="66"/>
      <c r="N84" s="65"/>
      <c r="O84" s="65"/>
      <c r="P84" s="65"/>
      <c r="Q84" s="65"/>
      <c r="R84" s="66"/>
      <c r="S84" s="65"/>
      <c r="T84" s="65"/>
      <c r="U84" s="65"/>
      <c r="V84" s="65"/>
      <c r="W84" s="64">
        <f>((IF(S84=Datos!$B$83,0,IF(S84=Datos!$B$84,5,IF(S84=Datos!$B$85,10,IF(S84=Datos!$B$86,15,IF(S84=Datos!$B$87,20,IF(S84=Datos!$B$88,25,0)))))))/100)+((IF(T84=Datos!$B$83,0,IF(T84=Datos!$B$84,5,IF(T84=Datos!$B$85,10,IF(T84=Datos!$B$86,15,IF(T84=Datos!$B$87,20,IF(T84=Datos!$B$88,25,0)))))))/100)+((IF(U84=Datos!$B$83,0,IF(U84=Datos!$B$84,5,IF(U84=Datos!$B$85,10,IF(U84=Datos!$B$86,15,IF(U84=Datos!$B$87,20,IF(U84=Datos!$B$88,25,0)))))))/100)+((IF(V84=Datos!$B$83,0,IF(V84=Datos!$B$84,5,IF(V84=Datos!$B$85,10,IF(V84=Datos!$B$86,15,IF(V84=Datos!$B$87,20,IF(V84=Datos!$B$88,25,0)))))))/100)</f>
        <v>0</v>
      </c>
      <c r="X84" s="452">
        <f>IF(ISERROR((IF(R84=Datos!$B$80,W84,0)+IF(R85=Datos!$B$80,W85,0)+IF(R86=Datos!$B$80,W86,0)+IF(R87=Datos!$B$80,W87,0)+IF(R88=Datos!$B$80,W88,0)+IF(R89=Datos!$B$80,W89,0))/(IF(R84=Datos!$B$80,1,0)+IF(R85=Datos!$B$80,1,0)+IF(R86=Datos!$B$80,1,0)+IF(R87=Datos!$B$80,1,0)+IF(R88=Datos!$B$80,1,0)+IF(R89=Datos!$B$80,1,0))),0,(IF(R84=Datos!$B$80,W84,0)+IF(R85=Datos!$B$80,W85,0)+IF(R86=Datos!$B$80,W86,0)+IF(R87=Datos!$B$80,W87,0)+IF(R88=Datos!$B$80,W88,0)+IF(R89=Datos!$B$80,W89,0))/(IF(R84=Datos!$B$80,1,0)+IF(R85=Datos!$B$80,1,0)+IF(R86=Datos!$B$80,1,0)+IF(R87=Datos!$B$80,1,0)+IF(R88=Datos!$B$80,1,0)+IF(R89=Datos!$B$80,1,0)))</f>
        <v>0</v>
      </c>
      <c r="Y84" s="446" t="str">
        <f>IF(J84="","-",(IF(X84&gt;0,(IF(J84=Datos!$B$65,Datos!$B$65,IF(AND(J84=Datos!$B$66,X84&gt;0.49),Datos!$B$65,IF(AND(J84=Datos!$B$67,X84&gt;0.74),Datos!$B$65,IF(AND(J84=Datos!$B$67,X84&lt;0.75,X84&gt;0.49),Datos!$B$66,IF(AND(J84=Datos!$B$68,X84&gt;0.74),Datos!$B$66,IF(AND(J84=Datos!$B$68,X84&lt;0.75,X84&gt;0.49),Datos!$B$67,IF(AND(J84=Datos!$B$69,X84&gt;0.74),Datos!$B$67,IF(AND(J84=Datos!$B$69,X84&lt;0.75,X84&gt;0.49),Datos!$B$68,J84))))))))),J84)))</f>
        <v>-</v>
      </c>
      <c r="Z84" s="455">
        <f>IF(ISERROR((IF(R84=Datos!$B$79,W84,0)+IF(R85=Datos!$B$79,W85,0)+IF(R86=Datos!$B$79,W86,0)+IF(R87=Datos!$B$79,W87,0)+IF(R88=Datos!$B$79,W88,0)+IF(R89=Datos!$B$79,W89,0))/(IF(R84=Datos!$B$79,1,0)+IF(R85=Datos!$B$79,1,0)+IF(R86=Datos!$B$79,1,0)+IF(R87=Datos!$B$79,1,0)+IF(R88=Datos!$B$79,1,0)+IF(R89=Datos!$B$79,1,0))),0,(IF(R84=Datos!$B$79,W84,0)+IF(R85=Datos!$B$79,W85,0)+IF(R86=Datos!$B$79,W86,0)+IF(R87=Datos!$B$79,W87,0)+IF(R88=Datos!$B$79,W88,0)+IF(R89=Datos!$B$79,W89,0))/(IF(R84=Datos!$B$79,1,0)+IF(R85=Datos!$B$79,1,0)+IF(R86=Datos!$B$79,1,0)+IF(R87=Datos!$B$79,1,0)+IF(R88=Datos!$B$79,1,0)+IF(R89=Datos!$B$79,1,0)))</f>
        <v>0</v>
      </c>
      <c r="AA84" s="446" t="str">
        <f>IF(K84="","-",(IF(Z84&gt;0,(IF(K84=Datos!$B$72,Datos!$B$72,IF(AND(K84=Datos!$B$73,Z84&gt;0.49),Datos!$B$72,IF(AND(K84=Datos!$B$74,Z84&gt;0.74),Datos!$B$72,IF(AND(K84=Datos!$B$74,Z84&lt;0.75,Z84&gt;0.49),Datos!$B$73,IF(AND(K84=Datos!$B$75,Z84&gt;0.74),Datos!$B$73,IF(AND(K84=Datos!$B$75,Z84&lt;0.75,Z84&gt;0.49),Datos!$B$74,IF(AND(K84=Datos!$B$76,Z84&gt;0.74),Datos!$B$74,IF(AND(K84=Datos!$B$76,Z84&lt;0.75,Z84&gt;0.49),Datos!$B$75,K84))))))))),K84)))</f>
        <v>-</v>
      </c>
      <c r="AB84" s="449" t="str">
        <f>IF(AND(Y84=Datos!$B$186,AA84=Datos!$B$193),Datos!$D$186,IF(AND(Y84=Datos!$B$186,AA84=Datos!$B$194),Datos!$E$186,IF(AND(Y84=Datos!$B$186,AA84=Datos!$B$195),Datos!$F$186,IF(AND(Y84=Datos!$B$186,AA84=Datos!$B$196),Datos!$G$186,IF(AND(Y84=Datos!$B$186,AA84=Datos!$B$197),Datos!$H$186,IF(AND(Y84=Datos!$B$187,AA84=Datos!$B$193),Datos!$D$187,IF(AND(Y84=Datos!$B$187,AA84=Datos!$B$194),Datos!$E$187,IF(AND(Y84=Datos!$B$187,AA84=Datos!$B$195),Datos!$F$187,IF(AND(Y84=Datos!$B$187,AA84=Datos!$B$196),Datos!$G$187,IF(AND(Y84=Datos!$B$187,AA84=Datos!$B$197),Datos!$H$187,IF(AND(Y84=Datos!$B$188,AA84=Datos!$B$193),Datos!$D$188,IF(AND(Y84=Datos!$B$188,AA84=Datos!$B$194),Datos!$E$188,IF(AND(Y84=Datos!$B$188,AA84=Datos!$B$195),Datos!$F$188,IF(AND(Y84=Datos!$B$188,AA84=Datos!$B$196),Datos!$G$188,IF(AND(Y84=Datos!$B$188,AA84=Datos!$B$197),Datos!$H$188,IF(AND(Y84=Datos!$B$189,AA84=Datos!$B$193),Datos!$D$189,IF(AND(Y84=Datos!$B$189,AA84=Datos!$B$194),Datos!$E$189,IF(AND(Y84=Datos!$B$189,AA84=Datos!$B$195),Datos!$F$189,IF(AND(Y84=Datos!$B$189,AA84=Datos!$B$196),Datos!$G$189,IF(AND(Y84=Datos!$B$189,AA84=Datos!$B$197),Datos!$H$189,IF(AND(Y84=Datos!$B$190,AA84=Datos!$B$193),Datos!$D$190,IF(AND(Y84=Datos!$B$190,AA84=Datos!$B$194),Datos!$E$190,IF(AND(Y84=Datos!$B$190,AA84=Datos!$B$195),Datos!$F$190,IF(AND(Y84=Datos!$B$190,AA84=Datos!$B$196),Datos!$G$190,IF(AND(Y84=Datos!$B$190,AA84=Datos!$B$197),Datos!$H$190,"-")))))))))))))))))))))))))</f>
        <v>-</v>
      </c>
      <c r="AC84" s="51"/>
    </row>
    <row r="85" spans="1:29" s="4" customFormat="1" ht="30" customHeight="1" x14ac:dyDescent="0.25">
      <c r="A85" s="105"/>
      <c r="B85" s="460"/>
      <c r="C85" s="461"/>
      <c r="D85" s="465"/>
      <c r="E85" s="469"/>
      <c r="F85" s="470"/>
      <c r="G85" s="259"/>
      <c r="H85" s="52"/>
      <c r="I85" s="53"/>
      <c r="J85" s="317"/>
      <c r="K85" s="317"/>
      <c r="L85" s="450"/>
      <c r="M85" s="53"/>
      <c r="N85" s="52"/>
      <c r="O85" s="52"/>
      <c r="P85" s="52"/>
      <c r="Q85" s="52"/>
      <c r="R85" s="53"/>
      <c r="S85" s="52"/>
      <c r="T85" s="52"/>
      <c r="U85" s="52"/>
      <c r="V85" s="52"/>
      <c r="W85" s="54">
        <f>((IF(S85=Datos!$B$83,0,IF(S85=Datos!$B$84,5,IF(S85=Datos!$B$85,10,IF(S85=Datos!$B$86,15,IF(S85=Datos!$B$87,20,IF(S85=Datos!$B$88,25,0)))))))/100)+((IF(T85=Datos!$B$83,0,IF(T85=Datos!$B$84,5,IF(T85=Datos!$B$85,10,IF(T85=Datos!$B$86,15,IF(T85=Datos!$B$87,20,IF(T85=Datos!$B$88,25,0)))))))/100)+((IF(U85=Datos!$B$83,0,IF(U85=Datos!$B$84,5,IF(U85=Datos!$B$85,10,IF(U85=Datos!$B$86,15,IF(U85=Datos!$B$87,20,IF(U85=Datos!$B$88,25,0)))))))/100)+((IF(V85=Datos!$B$83,0,IF(V85=Datos!$B$84,5,IF(V85=Datos!$B$85,10,IF(V85=Datos!$B$86,15,IF(V85=Datos!$B$87,20,IF(V85=Datos!$B$88,25,0)))))))/100)</f>
        <v>0</v>
      </c>
      <c r="X85" s="453"/>
      <c r="Y85" s="447"/>
      <c r="Z85" s="456"/>
      <c r="AA85" s="447"/>
      <c r="AB85" s="450"/>
      <c r="AC85" s="55"/>
    </row>
    <row r="86" spans="1:29" s="4" customFormat="1" ht="30" customHeight="1" x14ac:dyDescent="0.25">
      <c r="A86" s="105"/>
      <c r="B86" s="460"/>
      <c r="C86" s="461"/>
      <c r="D86" s="465"/>
      <c r="E86" s="469"/>
      <c r="F86" s="470"/>
      <c r="G86" s="259"/>
      <c r="H86" s="52"/>
      <c r="I86" s="53"/>
      <c r="J86" s="317"/>
      <c r="K86" s="317"/>
      <c r="L86" s="450"/>
      <c r="M86" s="53"/>
      <c r="N86" s="52"/>
      <c r="O86" s="52"/>
      <c r="P86" s="52"/>
      <c r="Q86" s="52"/>
      <c r="R86" s="53"/>
      <c r="S86" s="52"/>
      <c r="T86" s="52"/>
      <c r="U86" s="52"/>
      <c r="V86" s="52"/>
      <c r="W86" s="54">
        <f>((IF(S86=Datos!$B$83,0,IF(S86=Datos!$B$84,5,IF(S86=Datos!$B$85,10,IF(S86=Datos!$B$86,15,IF(S86=Datos!$B$87,20,IF(S86=Datos!$B$88,25,0)))))))/100)+((IF(T86=Datos!$B$83,0,IF(T86=Datos!$B$84,5,IF(T86=Datos!$B$85,10,IF(T86=Datos!$B$86,15,IF(T86=Datos!$B$87,20,IF(T86=Datos!$B$88,25,0)))))))/100)+((IF(U86=Datos!$B$83,0,IF(U86=Datos!$B$84,5,IF(U86=Datos!$B$85,10,IF(U86=Datos!$B$86,15,IF(U86=Datos!$B$87,20,IF(U86=Datos!$B$88,25,0)))))))/100)+((IF(V86=Datos!$B$83,0,IF(V86=Datos!$B$84,5,IF(V86=Datos!$B$85,10,IF(V86=Datos!$B$86,15,IF(V86=Datos!$B$87,20,IF(V86=Datos!$B$88,25,0)))))))/100)</f>
        <v>0</v>
      </c>
      <c r="X86" s="453"/>
      <c r="Y86" s="447"/>
      <c r="Z86" s="456"/>
      <c r="AA86" s="447"/>
      <c r="AB86" s="450"/>
      <c r="AC86" s="55"/>
    </row>
    <row r="87" spans="1:29" s="4" customFormat="1" ht="30" customHeight="1" x14ac:dyDescent="0.25">
      <c r="A87" s="105"/>
      <c r="B87" s="460"/>
      <c r="C87" s="461"/>
      <c r="D87" s="465"/>
      <c r="E87" s="469"/>
      <c r="F87" s="470"/>
      <c r="G87" s="259"/>
      <c r="H87" s="52"/>
      <c r="I87" s="53"/>
      <c r="J87" s="317"/>
      <c r="K87" s="317"/>
      <c r="L87" s="450"/>
      <c r="M87" s="53"/>
      <c r="N87" s="52"/>
      <c r="O87" s="52"/>
      <c r="P87" s="52"/>
      <c r="Q87" s="52"/>
      <c r="R87" s="53"/>
      <c r="S87" s="52"/>
      <c r="T87" s="52"/>
      <c r="U87" s="52"/>
      <c r="V87" s="52"/>
      <c r="W87" s="54">
        <f>((IF(S87=Datos!$B$83,0,IF(S87=Datos!$B$84,5,IF(S87=Datos!$B$85,10,IF(S87=Datos!$B$86,15,IF(S87=Datos!$B$87,20,IF(S87=Datos!$B$88,25,0)))))))/100)+((IF(T87=Datos!$B$83,0,IF(T87=Datos!$B$84,5,IF(T87=Datos!$B$85,10,IF(T87=Datos!$B$86,15,IF(T87=Datos!$B$87,20,IF(T87=Datos!$B$88,25,0)))))))/100)+((IF(U87=Datos!$B$83,0,IF(U87=Datos!$B$84,5,IF(U87=Datos!$B$85,10,IF(U87=Datos!$B$86,15,IF(U87=Datos!$B$87,20,IF(U87=Datos!$B$88,25,0)))))))/100)+((IF(V87=Datos!$B$83,0,IF(V87=Datos!$B$84,5,IF(V87=Datos!$B$85,10,IF(V87=Datos!$B$86,15,IF(V87=Datos!$B$87,20,IF(V87=Datos!$B$88,25,0)))))))/100)</f>
        <v>0</v>
      </c>
      <c r="X87" s="453"/>
      <c r="Y87" s="447"/>
      <c r="Z87" s="456"/>
      <c r="AA87" s="447"/>
      <c r="AB87" s="450"/>
      <c r="AC87" s="55"/>
    </row>
    <row r="88" spans="1:29" s="4" customFormat="1" ht="30" customHeight="1" x14ac:dyDescent="0.25">
      <c r="A88" s="105"/>
      <c r="B88" s="460"/>
      <c r="C88" s="461"/>
      <c r="D88" s="465"/>
      <c r="E88" s="469"/>
      <c r="F88" s="470"/>
      <c r="G88" s="259"/>
      <c r="H88" s="52"/>
      <c r="I88" s="53"/>
      <c r="J88" s="317"/>
      <c r="K88" s="317"/>
      <c r="L88" s="450"/>
      <c r="M88" s="53"/>
      <c r="N88" s="52"/>
      <c r="O88" s="52"/>
      <c r="P88" s="52"/>
      <c r="Q88" s="52"/>
      <c r="R88" s="53"/>
      <c r="S88" s="52"/>
      <c r="T88" s="52"/>
      <c r="U88" s="52"/>
      <c r="V88" s="52"/>
      <c r="W88" s="54">
        <f>((IF(S88=Datos!$B$83,0,IF(S88=Datos!$B$84,5,IF(S88=Datos!$B$85,10,IF(S88=Datos!$B$86,15,IF(S88=Datos!$B$87,20,IF(S88=Datos!$B$88,25,0)))))))/100)+((IF(T88=Datos!$B$83,0,IF(T88=Datos!$B$84,5,IF(T88=Datos!$B$85,10,IF(T88=Datos!$B$86,15,IF(T88=Datos!$B$87,20,IF(T88=Datos!$B$88,25,0)))))))/100)+((IF(U88=Datos!$B$83,0,IF(U88=Datos!$B$84,5,IF(U88=Datos!$B$85,10,IF(U88=Datos!$B$86,15,IF(U88=Datos!$B$87,20,IF(U88=Datos!$B$88,25,0)))))))/100)+((IF(V88=Datos!$B$83,0,IF(V88=Datos!$B$84,5,IF(V88=Datos!$B$85,10,IF(V88=Datos!$B$86,15,IF(V88=Datos!$B$87,20,IF(V88=Datos!$B$88,25,0)))))))/100)</f>
        <v>0</v>
      </c>
      <c r="X88" s="453"/>
      <c r="Y88" s="447"/>
      <c r="Z88" s="456"/>
      <c r="AA88" s="447"/>
      <c r="AB88" s="450"/>
      <c r="AC88" s="55"/>
    </row>
    <row r="89" spans="1:29" s="4" customFormat="1" ht="30" customHeight="1" thickBot="1" x14ac:dyDescent="0.3">
      <c r="A89" s="105"/>
      <c r="B89" s="462"/>
      <c r="C89" s="463"/>
      <c r="D89" s="466"/>
      <c r="E89" s="471"/>
      <c r="F89" s="472"/>
      <c r="G89" s="260"/>
      <c r="H89" s="70"/>
      <c r="I89" s="68"/>
      <c r="J89" s="318"/>
      <c r="K89" s="318"/>
      <c r="L89" s="451"/>
      <c r="M89" s="68"/>
      <c r="N89" s="70"/>
      <c r="O89" s="70"/>
      <c r="P89" s="70"/>
      <c r="Q89" s="70"/>
      <c r="R89" s="68"/>
      <c r="S89" s="70"/>
      <c r="T89" s="70"/>
      <c r="U89" s="70"/>
      <c r="V89" s="70"/>
      <c r="W89" s="69">
        <f>((IF(S89=Datos!$B$83,0,IF(S89=Datos!$B$84,5,IF(S89=Datos!$B$85,10,IF(S89=Datos!$B$86,15,IF(S89=Datos!$B$87,20,IF(S89=Datos!$B$88,25,0)))))))/100)+((IF(T89=Datos!$B$83,0,IF(T89=Datos!$B$84,5,IF(T89=Datos!$B$85,10,IF(T89=Datos!$B$86,15,IF(T89=Datos!$B$87,20,IF(T89=Datos!$B$88,25,0)))))))/100)+((IF(U89=Datos!$B$83,0,IF(U89=Datos!$B$84,5,IF(U89=Datos!$B$85,10,IF(U89=Datos!$B$86,15,IF(U89=Datos!$B$87,20,IF(U89=Datos!$B$88,25,0)))))))/100)+((IF(V89=Datos!$B$83,0,IF(V89=Datos!$B$84,5,IF(V89=Datos!$B$85,10,IF(V89=Datos!$B$86,15,IF(V89=Datos!$B$87,20,IF(V89=Datos!$B$88,25,0)))))))/100)</f>
        <v>0</v>
      </c>
      <c r="X89" s="454"/>
      <c r="Y89" s="448"/>
      <c r="Z89" s="457"/>
      <c r="AA89" s="448"/>
      <c r="AB89" s="451"/>
      <c r="AC89" s="59"/>
    </row>
    <row r="90" spans="1:29" s="4" customFormat="1" ht="30" customHeight="1" x14ac:dyDescent="0.25">
      <c r="A90" s="105"/>
      <c r="B90" s="458"/>
      <c r="C90" s="459"/>
      <c r="D90" s="464" t="str">
        <f>IF(B90=0,"",VLOOKUP(B90,'Datos SGC'!$B$50:$C$71,2))</f>
        <v/>
      </c>
      <c r="E90" s="467"/>
      <c r="F90" s="468"/>
      <c r="G90" s="258"/>
      <c r="H90" s="65"/>
      <c r="I90" s="66"/>
      <c r="J90" s="316"/>
      <c r="K90" s="316"/>
      <c r="L90" s="449" t="str">
        <f>IF(AND(J90=Datos!$B$186,K90=Datos!$B$193),Datos!$D$186,IF(AND(J90=Datos!$B$186,K90=Datos!$B$194),Datos!$E$186,IF(AND(J90=Datos!$B$186,K90=Datos!$B$195),Datos!$F$186,IF(AND(J90=Datos!$B$186,K90=Datos!$B$196),Datos!$G$186,IF(AND(J90=Datos!$B$186,K90=Datos!$B$197),Datos!$H$186,IF(AND(J90=Datos!$B$187,K90=Datos!$B$193),Datos!$D$187,IF(AND(J90=Datos!$B$187,K90=Datos!$B$194),Datos!$E$187,IF(AND(J90=Datos!$B$187,K90=Datos!$B$195),Datos!$F$187,IF(AND(J90=Datos!$B$187,K90=Datos!$B$196),Datos!$G$187,IF(AND(J90=Datos!$B$187,K90=Datos!$B$197),Datos!$H$187,IF(AND(J90=Datos!$B$188,K90=Datos!$B$193),Datos!$D$188,IF(AND(J90=Datos!$B$188,K90=Datos!$B$194),Datos!$E$188,IF(AND(J90=Datos!$B$188,K90=Datos!$B$195),Datos!$F$188,IF(AND(J90=Datos!$B$188,K90=Datos!$B$196),Datos!$G$188,IF(AND(J90=Datos!$B$188,K90=Datos!$B$197),Datos!$H$188,IF(AND(J90=Datos!$B$189,K90=Datos!$B$193),Datos!$D$189,IF(AND(J90=Datos!$B$189,K90=Datos!$B$194),Datos!$E$189,IF(AND(J90=Datos!$B$189,K90=Datos!$B$195),Datos!$F$189,IF(AND(J90=Datos!$B$189,K90=Datos!$B$196),Datos!$G$189,IF(AND(J90=Datos!$B$189,K90=Datos!$B$197),Datos!$H$189,IF(AND(J90=Datos!$B$190,K90=Datos!$B$193),Datos!$D$190,IF(AND(J90=Datos!$B$190,K90=Datos!$B$194),Datos!$E$190,IF(AND(J90=Datos!$B$190,K90=Datos!$B$195),Datos!$F$190,IF(AND(J90=Datos!$B$190,K90=Datos!$B$196),Datos!$G$190,IF(AND(J90=Datos!$B$190,K90=Datos!$B$197),Datos!$H$190,"-")))))))))))))))))))))))))</f>
        <v>-</v>
      </c>
      <c r="M90" s="66"/>
      <c r="N90" s="65"/>
      <c r="O90" s="65"/>
      <c r="P90" s="65"/>
      <c r="Q90" s="65"/>
      <c r="R90" s="66"/>
      <c r="S90" s="65"/>
      <c r="T90" s="65"/>
      <c r="U90" s="65"/>
      <c r="V90" s="65"/>
      <c r="W90" s="64">
        <f>((IF(S90=Datos!$B$83,0,IF(S90=Datos!$B$84,5,IF(S90=Datos!$B$85,10,IF(S90=Datos!$B$86,15,IF(S90=Datos!$B$87,20,IF(S90=Datos!$B$88,25,0)))))))/100)+((IF(T90=Datos!$B$83,0,IF(T90=Datos!$B$84,5,IF(T90=Datos!$B$85,10,IF(T90=Datos!$B$86,15,IF(T90=Datos!$B$87,20,IF(T90=Datos!$B$88,25,0)))))))/100)+((IF(U90=Datos!$B$83,0,IF(U90=Datos!$B$84,5,IF(U90=Datos!$B$85,10,IF(U90=Datos!$B$86,15,IF(U90=Datos!$B$87,20,IF(U90=Datos!$B$88,25,0)))))))/100)+((IF(V90=Datos!$B$83,0,IF(V90=Datos!$B$84,5,IF(V90=Datos!$B$85,10,IF(V90=Datos!$B$86,15,IF(V90=Datos!$B$87,20,IF(V90=Datos!$B$88,25,0)))))))/100)</f>
        <v>0</v>
      </c>
      <c r="X90" s="452">
        <f>IF(ISERROR((IF(R90=Datos!$B$80,W90,0)+IF(R91=Datos!$B$80,W91,0)+IF(R92=Datos!$B$80,W92,0)+IF(R93=Datos!$B$80,W93,0)+IF(R94=Datos!$B$80,W94,0)+IF(R95=Datos!$B$80,W95,0))/(IF(R90=Datos!$B$80,1,0)+IF(R91=Datos!$B$80,1,0)+IF(R92=Datos!$B$80,1,0)+IF(R93=Datos!$B$80,1,0)+IF(R94=Datos!$B$80,1,0)+IF(R95=Datos!$B$80,1,0))),0,(IF(R90=Datos!$B$80,W90,0)+IF(R91=Datos!$B$80,W91,0)+IF(R92=Datos!$B$80,W92,0)+IF(R93=Datos!$B$80,W93,0)+IF(R94=Datos!$B$80,W94,0)+IF(R95=Datos!$B$80,W95,0))/(IF(R90=Datos!$B$80,1,0)+IF(R91=Datos!$B$80,1,0)+IF(R92=Datos!$B$80,1,0)+IF(R93=Datos!$B$80,1,0)+IF(R94=Datos!$B$80,1,0)+IF(R95=Datos!$B$80,1,0)))</f>
        <v>0</v>
      </c>
      <c r="Y90" s="446" t="str">
        <f>IF(J90="","-",(IF(X90&gt;0,(IF(J90=Datos!$B$65,Datos!$B$65,IF(AND(J90=Datos!$B$66,X90&gt;0.49),Datos!$B$65,IF(AND(J90=Datos!$B$67,X90&gt;0.74),Datos!$B$65,IF(AND(J90=Datos!$B$67,X90&lt;0.75,X90&gt;0.49),Datos!$B$66,IF(AND(J90=Datos!$B$68,X90&gt;0.74),Datos!$B$66,IF(AND(J90=Datos!$B$68,X90&lt;0.75,X90&gt;0.49),Datos!$B$67,IF(AND(J90=Datos!$B$69,X90&gt;0.74),Datos!$B$67,IF(AND(J90=Datos!$B$69,X90&lt;0.75,X90&gt;0.49),Datos!$B$68,J90))))))))),J90)))</f>
        <v>-</v>
      </c>
      <c r="Z90" s="455">
        <f>IF(ISERROR((IF(R90=Datos!$B$79,W90,0)+IF(R91=Datos!$B$79,W91,0)+IF(R92=Datos!$B$79,W92,0)+IF(R93=Datos!$B$79,W93,0)+IF(R94=Datos!$B$79,W94,0)+IF(R95=Datos!$B$79,W95,0))/(IF(R90=Datos!$B$79,1,0)+IF(R91=Datos!$B$79,1,0)+IF(R92=Datos!$B$79,1,0)+IF(R93=Datos!$B$79,1,0)+IF(R94=Datos!$B$79,1,0)+IF(R95=Datos!$B$79,1,0))),0,(IF(R90=Datos!$B$79,W90,0)+IF(R91=Datos!$B$79,W91,0)+IF(R92=Datos!$B$79,W92,0)+IF(R93=Datos!$B$79,W93,0)+IF(R94=Datos!$B$79,W94,0)+IF(R95=Datos!$B$79,W95,0))/(IF(R90=Datos!$B$79,1,0)+IF(R91=Datos!$B$79,1,0)+IF(R92=Datos!$B$79,1,0)+IF(R93=Datos!$B$79,1,0)+IF(R94=Datos!$B$79,1,0)+IF(R95=Datos!$B$79,1,0)))</f>
        <v>0</v>
      </c>
      <c r="AA90" s="446" t="str">
        <f>IF(K90="","-",(IF(Z90&gt;0,(IF(K90=Datos!$B$72,Datos!$B$72,IF(AND(K90=Datos!$B$73,Z90&gt;0.49),Datos!$B$72,IF(AND(K90=Datos!$B$74,Z90&gt;0.74),Datos!$B$72,IF(AND(K90=Datos!$B$74,Z90&lt;0.75,Z90&gt;0.49),Datos!$B$73,IF(AND(K90=Datos!$B$75,Z90&gt;0.74),Datos!$B$73,IF(AND(K90=Datos!$B$75,Z90&lt;0.75,Z90&gt;0.49),Datos!$B$74,IF(AND(K90=Datos!$B$76,Z90&gt;0.74),Datos!$B$74,IF(AND(K90=Datos!$B$76,Z90&lt;0.75,Z90&gt;0.49),Datos!$B$75,K90))))))))),K90)))</f>
        <v>-</v>
      </c>
      <c r="AB90" s="449" t="str">
        <f>IF(AND(Y90=Datos!$B$186,AA90=Datos!$B$193),Datos!$D$186,IF(AND(Y90=Datos!$B$186,AA90=Datos!$B$194),Datos!$E$186,IF(AND(Y90=Datos!$B$186,AA90=Datos!$B$195),Datos!$F$186,IF(AND(Y90=Datos!$B$186,AA90=Datos!$B$196),Datos!$G$186,IF(AND(Y90=Datos!$B$186,AA90=Datos!$B$197),Datos!$H$186,IF(AND(Y90=Datos!$B$187,AA90=Datos!$B$193),Datos!$D$187,IF(AND(Y90=Datos!$B$187,AA90=Datos!$B$194),Datos!$E$187,IF(AND(Y90=Datos!$B$187,AA90=Datos!$B$195),Datos!$F$187,IF(AND(Y90=Datos!$B$187,AA90=Datos!$B$196),Datos!$G$187,IF(AND(Y90=Datos!$B$187,AA90=Datos!$B$197),Datos!$H$187,IF(AND(Y90=Datos!$B$188,AA90=Datos!$B$193),Datos!$D$188,IF(AND(Y90=Datos!$B$188,AA90=Datos!$B$194),Datos!$E$188,IF(AND(Y90=Datos!$B$188,AA90=Datos!$B$195),Datos!$F$188,IF(AND(Y90=Datos!$B$188,AA90=Datos!$B$196),Datos!$G$188,IF(AND(Y90=Datos!$B$188,AA90=Datos!$B$197),Datos!$H$188,IF(AND(Y90=Datos!$B$189,AA90=Datos!$B$193),Datos!$D$189,IF(AND(Y90=Datos!$B$189,AA90=Datos!$B$194),Datos!$E$189,IF(AND(Y90=Datos!$B$189,AA90=Datos!$B$195),Datos!$F$189,IF(AND(Y90=Datos!$B$189,AA90=Datos!$B$196),Datos!$G$189,IF(AND(Y90=Datos!$B$189,AA90=Datos!$B$197),Datos!$H$189,IF(AND(Y90=Datos!$B$190,AA90=Datos!$B$193),Datos!$D$190,IF(AND(Y90=Datos!$B$190,AA90=Datos!$B$194),Datos!$E$190,IF(AND(Y90=Datos!$B$190,AA90=Datos!$B$195),Datos!$F$190,IF(AND(Y90=Datos!$B$190,AA90=Datos!$B$196),Datos!$G$190,IF(AND(Y90=Datos!$B$190,AA90=Datos!$B$197),Datos!$H$190,"-")))))))))))))))))))))))))</f>
        <v>-</v>
      </c>
      <c r="AC90" s="51"/>
    </row>
    <row r="91" spans="1:29" s="4" customFormat="1" ht="30" customHeight="1" x14ac:dyDescent="0.25">
      <c r="A91" s="105"/>
      <c r="B91" s="460"/>
      <c r="C91" s="461"/>
      <c r="D91" s="465"/>
      <c r="E91" s="469"/>
      <c r="F91" s="470"/>
      <c r="G91" s="259"/>
      <c r="H91" s="52"/>
      <c r="I91" s="53"/>
      <c r="J91" s="317"/>
      <c r="K91" s="317"/>
      <c r="L91" s="450"/>
      <c r="M91" s="53"/>
      <c r="N91" s="52"/>
      <c r="O91" s="52"/>
      <c r="P91" s="52"/>
      <c r="Q91" s="52"/>
      <c r="R91" s="53"/>
      <c r="S91" s="52"/>
      <c r="T91" s="52"/>
      <c r="U91" s="52"/>
      <c r="V91" s="52"/>
      <c r="W91" s="54">
        <f>((IF(S91=Datos!$B$83,0,IF(S91=Datos!$B$84,5,IF(S91=Datos!$B$85,10,IF(S91=Datos!$B$86,15,IF(S91=Datos!$B$87,20,IF(S91=Datos!$B$88,25,0)))))))/100)+((IF(T91=Datos!$B$83,0,IF(T91=Datos!$B$84,5,IF(T91=Datos!$B$85,10,IF(T91=Datos!$B$86,15,IF(T91=Datos!$B$87,20,IF(T91=Datos!$B$88,25,0)))))))/100)+((IF(U91=Datos!$B$83,0,IF(U91=Datos!$B$84,5,IF(U91=Datos!$B$85,10,IF(U91=Datos!$B$86,15,IF(U91=Datos!$B$87,20,IF(U91=Datos!$B$88,25,0)))))))/100)+((IF(V91=Datos!$B$83,0,IF(V91=Datos!$B$84,5,IF(V91=Datos!$B$85,10,IF(V91=Datos!$B$86,15,IF(V91=Datos!$B$87,20,IF(V91=Datos!$B$88,25,0)))))))/100)</f>
        <v>0</v>
      </c>
      <c r="X91" s="453"/>
      <c r="Y91" s="447"/>
      <c r="Z91" s="456"/>
      <c r="AA91" s="447"/>
      <c r="AB91" s="450"/>
      <c r="AC91" s="55"/>
    </row>
    <row r="92" spans="1:29" s="4" customFormat="1" ht="30" customHeight="1" x14ac:dyDescent="0.25">
      <c r="A92" s="105"/>
      <c r="B92" s="460"/>
      <c r="C92" s="461"/>
      <c r="D92" s="465"/>
      <c r="E92" s="469"/>
      <c r="F92" s="470"/>
      <c r="G92" s="259"/>
      <c r="H92" s="52"/>
      <c r="I92" s="53"/>
      <c r="J92" s="317"/>
      <c r="K92" s="317"/>
      <c r="L92" s="450"/>
      <c r="M92" s="53"/>
      <c r="N92" s="52"/>
      <c r="O92" s="52"/>
      <c r="P92" s="52"/>
      <c r="Q92" s="52"/>
      <c r="R92" s="53"/>
      <c r="S92" s="52"/>
      <c r="T92" s="52"/>
      <c r="U92" s="52"/>
      <c r="V92" s="52"/>
      <c r="W92" s="54">
        <f>((IF(S92=Datos!$B$83,0,IF(S92=Datos!$B$84,5,IF(S92=Datos!$B$85,10,IF(S92=Datos!$B$86,15,IF(S92=Datos!$B$87,20,IF(S92=Datos!$B$88,25,0)))))))/100)+((IF(T92=Datos!$B$83,0,IF(T92=Datos!$B$84,5,IF(T92=Datos!$B$85,10,IF(T92=Datos!$B$86,15,IF(T92=Datos!$B$87,20,IF(T92=Datos!$B$88,25,0)))))))/100)+((IF(U92=Datos!$B$83,0,IF(U92=Datos!$B$84,5,IF(U92=Datos!$B$85,10,IF(U92=Datos!$B$86,15,IF(U92=Datos!$B$87,20,IF(U92=Datos!$B$88,25,0)))))))/100)+((IF(V92=Datos!$B$83,0,IF(V92=Datos!$B$84,5,IF(V92=Datos!$B$85,10,IF(V92=Datos!$B$86,15,IF(V92=Datos!$B$87,20,IF(V92=Datos!$B$88,25,0)))))))/100)</f>
        <v>0</v>
      </c>
      <c r="X92" s="453"/>
      <c r="Y92" s="447"/>
      <c r="Z92" s="456"/>
      <c r="AA92" s="447"/>
      <c r="AB92" s="450"/>
      <c r="AC92" s="55"/>
    </row>
    <row r="93" spans="1:29" s="4" customFormat="1" ht="30" customHeight="1" x14ac:dyDescent="0.25">
      <c r="A93" s="105"/>
      <c r="B93" s="460"/>
      <c r="C93" s="461"/>
      <c r="D93" s="465"/>
      <c r="E93" s="469"/>
      <c r="F93" s="470"/>
      <c r="G93" s="259"/>
      <c r="H93" s="52"/>
      <c r="I93" s="53"/>
      <c r="J93" s="317"/>
      <c r="K93" s="317"/>
      <c r="L93" s="450"/>
      <c r="M93" s="53"/>
      <c r="N93" s="52"/>
      <c r="O93" s="52"/>
      <c r="P93" s="52"/>
      <c r="Q93" s="52"/>
      <c r="R93" s="53"/>
      <c r="S93" s="52"/>
      <c r="T93" s="52"/>
      <c r="U93" s="52"/>
      <c r="V93" s="52"/>
      <c r="W93" s="54">
        <f>((IF(S93=Datos!$B$83,0,IF(S93=Datos!$B$84,5,IF(S93=Datos!$B$85,10,IF(S93=Datos!$B$86,15,IF(S93=Datos!$B$87,20,IF(S93=Datos!$B$88,25,0)))))))/100)+((IF(T93=Datos!$B$83,0,IF(T93=Datos!$B$84,5,IF(T93=Datos!$B$85,10,IF(T93=Datos!$B$86,15,IF(T93=Datos!$B$87,20,IF(T93=Datos!$B$88,25,0)))))))/100)+((IF(U93=Datos!$B$83,0,IF(U93=Datos!$B$84,5,IF(U93=Datos!$B$85,10,IF(U93=Datos!$B$86,15,IF(U93=Datos!$B$87,20,IF(U93=Datos!$B$88,25,0)))))))/100)+((IF(V93=Datos!$B$83,0,IF(V93=Datos!$B$84,5,IF(V93=Datos!$B$85,10,IF(V93=Datos!$B$86,15,IF(V93=Datos!$B$87,20,IF(V93=Datos!$B$88,25,0)))))))/100)</f>
        <v>0</v>
      </c>
      <c r="X93" s="453"/>
      <c r="Y93" s="447"/>
      <c r="Z93" s="456"/>
      <c r="AA93" s="447"/>
      <c r="AB93" s="450"/>
      <c r="AC93" s="55"/>
    </row>
    <row r="94" spans="1:29" s="4" customFormat="1" ht="30" customHeight="1" x14ac:dyDescent="0.25">
      <c r="A94" s="105"/>
      <c r="B94" s="460"/>
      <c r="C94" s="461"/>
      <c r="D94" s="465"/>
      <c r="E94" s="469"/>
      <c r="F94" s="470"/>
      <c r="G94" s="259"/>
      <c r="H94" s="52"/>
      <c r="I94" s="53"/>
      <c r="J94" s="317"/>
      <c r="K94" s="317"/>
      <c r="L94" s="450"/>
      <c r="M94" s="53"/>
      <c r="N94" s="52"/>
      <c r="O94" s="52"/>
      <c r="P94" s="52"/>
      <c r="Q94" s="52"/>
      <c r="R94" s="53"/>
      <c r="S94" s="52"/>
      <c r="T94" s="52"/>
      <c r="U94" s="52"/>
      <c r="V94" s="52"/>
      <c r="W94" s="54">
        <f>((IF(S94=Datos!$B$83,0,IF(S94=Datos!$B$84,5,IF(S94=Datos!$B$85,10,IF(S94=Datos!$B$86,15,IF(S94=Datos!$B$87,20,IF(S94=Datos!$B$88,25,0)))))))/100)+((IF(T94=Datos!$B$83,0,IF(T94=Datos!$B$84,5,IF(T94=Datos!$B$85,10,IF(T94=Datos!$B$86,15,IF(T94=Datos!$B$87,20,IF(T94=Datos!$B$88,25,0)))))))/100)+((IF(U94=Datos!$B$83,0,IF(U94=Datos!$B$84,5,IF(U94=Datos!$B$85,10,IF(U94=Datos!$B$86,15,IF(U94=Datos!$B$87,20,IF(U94=Datos!$B$88,25,0)))))))/100)+((IF(V94=Datos!$B$83,0,IF(V94=Datos!$B$84,5,IF(V94=Datos!$B$85,10,IF(V94=Datos!$B$86,15,IF(V94=Datos!$B$87,20,IF(V94=Datos!$B$88,25,0)))))))/100)</f>
        <v>0</v>
      </c>
      <c r="X94" s="453"/>
      <c r="Y94" s="447"/>
      <c r="Z94" s="456"/>
      <c r="AA94" s="447"/>
      <c r="AB94" s="450"/>
      <c r="AC94" s="55"/>
    </row>
    <row r="95" spans="1:29" s="4" customFormat="1" ht="30" customHeight="1" thickBot="1" x14ac:dyDescent="0.3">
      <c r="A95" s="105"/>
      <c r="B95" s="462"/>
      <c r="C95" s="463"/>
      <c r="D95" s="466"/>
      <c r="E95" s="471"/>
      <c r="F95" s="472"/>
      <c r="G95" s="260"/>
      <c r="H95" s="70"/>
      <c r="I95" s="68"/>
      <c r="J95" s="318"/>
      <c r="K95" s="318"/>
      <c r="L95" s="451"/>
      <c r="M95" s="68"/>
      <c r="N95" s="70"/>
      <c r="O95" s="70"/>
      <c r="P95" s="70"/>
      <c r="Q95" s="70"/>
      <c r="R95" s="68"/>
      <c r="S95" s="70"/>
      <c r="T95" s="70"/>
      <c r="U95" s="70"/>
      <c r="V95" s="70"/>
      <c r="W95" s="69">
        <f>((IF(S95=Datos!$B$83,0,IF(S95=Datos!$B$84,5,IF(S95=Datos!$B$85,10,IF(S95=Datos!$B$86,15,IF(S95=Datos!$B$87,20,IF(S95=Datos!$B$88,25,0)))))))/100)+((IF(T95=Datos!$B$83,0,IF(T95=Datos!$B$84,5,IF(T95=Datos!$B$85,10,IF(T95=Datos!$B$86,15,IF(T95=Datos!$B$87,20,IF(T95=Datos!$B$88,25,0)))))))/100)+((IF(U95=Datos!$B$83,0,IF(U95=Datos!$B$84,5,IF(U95=Datos!$B$85,10,IF(U95=Datos!$B$86,15,IF(U95=Datos!$B$87,20,IF(U95=Datos!$B$88,25,0)))))))/100)+((IF(V95=Datos!$B$83,0,IF(V95=Datos!$B$84,5,IF(V95=Datos!$B$85,10,IF(V95=Datos!$B$86,15,IF(V95=Datos!$B$87,20,IF(V95=Datos!$B$88,25,0)))))))/100)</f>
        <v>0</v>
      </c>
      <c r="X95" s="454"/>
      <c r="Y95" s="448"/>
      <c r="Z95" s="457"/>
      <c r="AA95" s="448"/>
      <c r="AB95" s="451"/>
      <c r="AC95" s="59"/>
    </row>
    <row r="96" spans="1:29" s="4" customFormat="1" ht="30" customHeight="1" x14ac:dyDescent="0.25">
      <c r="A96" s="105"/>
      <c r="B96" s="458"/>
      <c r="C96" s="459"/>
      <c r="D96" s="464" t="str">
        <f>IF(B96=0,"",VLOOKUP(B96,'Datos SGC'!$B$50:$C$71,2))</f>
        <v/>
      </c>
      <c r="E96" s="467"/>
      <c r="F96" s="468"/>
      <c r="G96" s="258"/>
      <c r="H96" s="65"/>
      <c r="I96" s="66"/>
      <c r="J96" s="316"/>
      <c r="K96" s="316"/>
      <c r="L96" s="449" t="str">
        <f>IF(AND(J96=Datos!$B$186,K96=Datos!$B$193),Datos!$D$186,IF(AND(J96=Datos!$B$186,K96=Datos!$B$194),Datos!$E$186,IF(AND(J96=Datos!$B$186,K96=Datos!$B$195),Datos!$F$186,IF(AND(J96=Datos!$B$186,K96=Datos!$B$196),Datos!$G$186,IF(AND(J96=Datos!$B$186,K96=Datos!$B$197),Datos!$H$186,IF(AND(J96=Datos!$B$187,K96=Datos!$B$193),Datos!$D$187,IF(AND(J96=Datos!$B$187,K96=Datos!$B$194),Datos!$E$187,IF(AND(J96=Datos!$B$187,K96=Datos!$B$195),Datos!$F$187,IF(AND(J96=Datos!$B$187,K96=Datos!$B$196),Datos!$G$187,IF(AND(J96=Datos!$B$187,K96=Datos!$B$197),Datos!$H$187,IF(AND(J96=Datos!$B$188,K96=Datos!$B$193),Datos!$D$188,IF(AND(J96=Datos!$B$188,K96=Datos!$B$194),Datos!$E$188,IF(AND(J96=Datos!$B$188,K96=Datos!$B$195),Datos!$F$188,IF(AND(J96=Datos!$B$188,K96=Datos!$B$196),Datos!$G$188,IF(AND(J96=Datos!$B$188,K96=Datos!$B$197),Datos!$H$188,IF(AND(J96=Datos!$B$189,K96=Datos!$B$193),Datos!$D$189,IF(AND(J96=Datos!$B$189,K96=Datos!$B$194),Datos!$E$189,IF(AND(J96=Datos!$B$189,K96=Datos!$B$195),Datos!$F$189,IF(AND(J96=Datos!$B$189,K96=Datos!$B$196),Datos!$G$189,IF(AND(J96=Datos!$B$189,K96=Datos!$B$197),Datos!$H$189,IF(AND(J96=Datos!$B$190,K96=Datos!$B$193),Datos!$D$190,IF(AND(J96=Datos!$B$190,K96=Datos!$B$194),Datos!$E$190,IF(AND(J96=Datos!$B$190,K96=Datos!$B$195),Datos!$F$190,IF(AND(J96=Datos!$B$190,K96=Datos!$B$196),Datos!$G$190,IF(AND(J96=Datos!$B$190,K96=Datos!$B$197),Datos!$H$190,"-")))))))))))))))))))))))))</f>
        <v>-</v>
      </c>
      <c r="M96" s="66"/>
      <c r="N96" s="65"/>
      <c r="O96" s="65"/>
      <c r="P96" s="65"/>
      <c r="Q96" s="65"/>
      <c r="R96" s="66"/>
      <c r="S96" s="65"/>
      <c r="T96" s="65"/>
      <c r="U96" s="65"/>
      <c r="V96" s="65"/>
      <c r="W96" s="64">
        <f>((IF(S96=Datos!$B$83,0,IF(S96=Datos!$B$84,5,IF(S96=Datos!$B$85,10,IF(S96=Datos!$B$86,15,IF(S96=Datos!$B$87,20,IF(S96=Datos!$B$88,25,0)))))))/100)+((IF(T96=Datos!$B$83,0,IF(T96=Datos!$B$84,5,IF(T96=Datos!$B$85,10,IF(T96=Datos!$B$86,15,IF(T96=Datos!$B$87,20,IF(T96=Datos!$B$88,25,0)))))))/100)+((IF(U96=Datos!$B$83,0,IF(U96=Datos!$B$84,5,IF(U96=Datos!$B$85,10,IF(U96=Datos!$B$86,15,IF(U96=Datos!$B$87,20,IF(U96=Datos!$B$88,25,0)))))))/100)+((IF(V96=Datos!$B$83,0,IF(V96=Datos!$B$84,5,IF(V96=Datos!$B$85,10,IF(V96=Datos!$B$86,15,IF(V96=Datos!$B$87,20,IF(V96=Datos!$B$88,25,0)))))))/100)</f>
        <v>0</v>
      </c>
      <c r="X96" s="452">
        <f>IF(ISERROR((IF(R96=Datos!$B$80,W96,0)+IF(R97=Datos!$B$80,W97,0)+IF(R98=Datos!$B$80,W98,0)+IF(R99=Datos!$B$80,W99,0)+IF(R100=Datos!$B$80,W100,0)+IF(R101=Datos!$B$80,W101,0))/(IF(R96=Datos!$B$80,1,0)+IF(R97=Datos!$B$80,1,0)+IF(R98=Datos!$B$80,1,0)+IF(R99=Datos!$B$80,1,0)+IF(R100=Datos!$B$80,1,0)+IF(R101=Datos!$B$80,1,0))),0,(IF(R96=Datos!$B$80,W96,0)+IF(R97=Datos!$B$80,W97,0)+IF(R98=Datos!$B$80,W98,0)+IF(R99=Datos!$B$80,W99,0)+IF(R100=Datos!$B$80,W100,0)+IF(R101=Datos!$B$80,W101,0))/(IF(R96=Datos!$B$80,1,0)+IF(R97=Datos!$B$80,1,0)+IF(R98=Datos!$B$80,1,0)+IF(R99=Datos!$B$80,1,0)+IF(R100=Datos!$B$80,1,0)+IF(R101=Datos!$B$80,1,0)))</f>
        <v>0</v>
      </c>
      <c r="Y96" s="446" t="str">
        <f>IF(J96="","-",(IF(X96&gt;0,(IF(J96=Datos!$B$65,Datos!$B$65,IF(AND(J96=Datos!$B$66,X96&gt;0.49),Datos!$B$65,IF(AND(J96=Datos!$B$67,X96&gt;0.74),Datos!$B$65,IF(AND(J96=Datos!$B$67,X96&lt;0.75,X96&gt;0.49),Datos!$B$66,IF(AND(J96=Datos!$B$68,X96&gt;0.74),Datos!$B$66,IF(AND(J96=Datos!$B$68,X96&lt;0.75,X96&gt;0.49),Datos!$B$67,IF(AND(J96=Datos!$B$69,X96&gt;0.74),Datos!$B$67,IF(AND(J96=Datos!$B$69,X96&lt;0.75,X96&gt;0.49),Datos!$B$68,J96))))))))),J96)))</f>
        <v>-</v>
      </c>
      <c r="Z96" s="455">
        <f>IF(ISERROR((IF(R96=Datos!$B$79,W96,0)+IF(R97=Datos!$B$79,W97,0)+IF(R98=Datos!$B$79,W98,0)+IF(R99=Datos!$B$79,W99,0)+IF(R100=Datos!$B$79,W100,0)+IF(R101=Datos!$B$79,W101,0))/(IF(R96=Datos!$B$79,1,0)+IF(R97=Datos!$B$79,1,0)+IF(R98=Datos!$B$79,1,0)+IF(R99=Datos!$B$79,1,0)+IF(R100=Datos!$B$79,1,0)+IF(R101=Datos!$B$79,1,0))),0,(IF(R96=Datos!$B$79,W96,0)+IF(R97=Datos!$B$79,W97,0)+IF(R98=Datos!$B$79,W98,0)+IF(R99=Datos!$B$79,W99,0)+IF(R100=Datos!$B$79,W100,0)+IF(R101=Datos!$B$79,W101,0))/(IF(R96=Datos!$B$79,1,0)+IF(R97=Datos!$B$79,1,0)+IF(R98=Datos!$B$79,1,0)+IF(R99=Datos!$B$79,1,0)+IF(R100=Datos!$B$79,1,0)+IF(R101=Datos!$B$79,1,0)))</f>
        <v>0</v>
      </c>
      <c r="AA96" s="446" t="str">
        <f>IF(K96="","-",(IF(Z96&gt;0,(IF(K96=Datos!$B$72,Datos!$B$72,IF(AND(K96=Datos!$B$73,Z96&gt;0.49),Datos!$B$72,IF(AND(K96=Datos!$B$74,Z96&gt;0.74),Datos!$B$72,IF(AND(K96=Datos!$B$74,Z96&lt;0.75,Z96&gt;0.49),Datos!$B$73,IF(AND(K96=Datos!$B$75,Z96&gt;0.74),Datos!$B$73,IF(AND(K96=Datos!$B$75,Z96&lt;0.75,Z96&gt;0.49),Datos!$B$74,IF(AND(K96=Datos!$B$76,Z96&gt;0.74),Datos!$B$74,IF(AND(K96=Datos!$B$76,Z96&lt;0.75,Z96&gt;0.49),Datos!$B$75,K96))))))))),K96)))</f>
        <v>-</v>
      </c>
      <c r="AB96" s="449" t="str">
        <f>IF(AND(Y96=Datos!$B$186,AA96=Datos!$B$193),Datos!$D$186,IF(AND(Y96=Datos!$B$186,AA96=Datos!$B$194),Datos!$E$186,IF(AND(Y96=Datos!$B$186,AA96=Datos!$B$195),Datos!$F$186,IF(AND(Y96=Datos!$B$186,AA96=Datos!$B$196),Datos!$G$186,IF(AND(Y96=Datos!$B$186,AA96=Datos!$B$197),Datos!$H$186,IF(AND(Y96=Datos!$B$187,AA96=Datos!$B$193),Datos!$D$187,IF(AND(Y96=Datos!$B$187,AA96=Datos!$B$194),Datos!$E$187,IF(AND(Y96=Datos!$B$187,AA96=Datos!$B$195),Datos!$F$187,IF(AND(Y96=Datos!$B$187,AA96=Datos!$B$196),Datos!$G$187,IF(AND(Y96=Datos!$B$187,AA96=Datos!$B$197),Datos!$H$187,IF(AND(Y96=Datos!$B$188,AA96=Datos!$B$193),Datos!$D$188,IF(AND(Y96=Datos!$B$188,AA96=Datos!$B$194),Datos!$E$188,IF(AND(Y96=Datos!$B$188,AA96=Datos!$B$195),Datos!$F$188,IF(AND(Y96=Datos!$B$188,AA96=Datos!$B$196),Datos!$G$188,IF(AND(Y96=Datos!$B$188,AA96=Datos!$B$197),Datos!$H$188,IF(AND(Y96=Datos!$B$189,AA96=Datos!$B$193),Datos!$D$189,IF(AND(Y96=Datos!$B$189,AA96=Datos!$B$194),Datos!$E$189,IF(AND(Y96=Datos!$B$189,AA96=Datos!$B$195),Datos!$F$189,IF(AND(Y96=Datos!$B$189,AA96=Datos!$B$196),Datos!$G$189,IF(AND(Y96=Datos!$B$189,AA96=Datos!$B$197),Datos!$H$189,IF(AND(Y96=Datos!$B$190,AA96=Datos!$B$193),Datos!$D$190,IF(AND(Y96=Datos!$B$190,AA96=Datos!$B$194),Datos!$E$190,IF(AND(Y96=Datos!$B$190,AA96=Datos!$B$195),Datos!$F$190,IF(AND(Y96=Datos!$B$190,AA96=Datos!$B$196),Datos!$G$190,IF(AND(Y96=Datos!$B$190,AA96=Datos!$B$197),Datos!$H$190,"-")))))))))))))))))))))))))</f>
        <v>-</v>
      </c>
      <c r="AC96" s="51"/>
    </row>
    <row r="97" spans="1:29" s="4" customFormat="1" ht="30" customHeight="1" x14ac:dyDescent="0.25">
      <c r="A97" s="105"/>
      <c r="B97" s="460"/>
      <c r="C97" s="461"/>
      <c r="D97" s="465"/>
      <c r="E97" s="469"/>
      <c r="F97" s="470"/>
      <c r="G97" s="259"/>
      <c r="H97" s="52"/>
      <c r="I97" s="53"/>
      <c r="J97" s="317"/>
      <c r="K97" s="317"/>
      <c r="L97" s="450"/>
      <c r="M97" s="53"/>
      <c r="N97" s="52"/>
      <c r="O97" s="52"/>
      <c r="P97" s="52"/>
      <c r="Q97" s="52"/>
      <c r="R97" s="53"/>
      <c r="S97" s="52"/>
      <c r="T97" s="52"/>
      <c r="U97" s="52"/>
      <c r="V97" s="52"/>
      <c r="W97" s="54">
        <f>((IF(S97=Datos!$B$83,0,IF(S97=Datos!$B$84,5,IF(S97=Datos!$B$85,10,IF(S97=Datos!$B$86,15,IF(S97=Datos!$B$87,20,IF(S97=Datos!$B$88,25,0)))))))/100)+((IF(T97=Datos!$B$83,0,IF(T97=Datos!$B$84,5,IF(T97=Datos!$B$85,10,IF(T97=Datos!$B$86,15,IF(T97=Datos!$B$87,20,IF(T97=Datos!$B$88,25,0)))))))/100)+((IF(U97=Datos!$B$83,0,IF(U97=Datos!$B$84,5,IF(U97=Datos!$B$85,10,IF(U97=Datos!$B$86,15,IF(U97=Datos!$B$87,20,IF(U97=Datos!$B$88,25,0)))))))/100)+((IF(V97=Datos!$B$83,0,IF(V97=Datos!$B$84,5,IF(V97=Datos!$B$85,10,IF(V97=Datos!$B$86,15,IF(V97=Datos!$B$87,20,IF(V97=Datos!$B$88,25,0)))))))/100)</f>
        <v>0</v>
      </c>
      <c r="X97" s="453"/>
      <c r="Y97" s="447"/>
      <c r="Z97" s="456"/>
      <c r="AA97" s="447"/>
      <c r="AB97" s="450"/>
      <c r="AC97" s="55"/>
    </row>
    <row r="98" spans="1:29" s="4" customFormat="1" ht="30" customHeight="1" x14ac:dyDescent="0.25">
      <c r="A98" s="105"/>
      <c r="B98" s="460"/>
      <c r="C98" s="461"/>
      <c r="D98" s="465"/>
      <c r="E98" s="469"/>
      <c r="F98" s="470"/>
      <c r="G98" s="259"/>
      <c r="H98" s="52"/>
      <c r="I98" s="53"/>
      <c r="J98" s="317"/>
      <c r="K98" s="317"/>
      <c r="L98" s="450"/>
      <c r="M98" s="53"/>
      <c r="N98" s="52"/>
      <c r="O98" s="52"/>
      <c r="P98" s="52"/>
      <c r="Q98" s="52"/>
      <c r="R98" s="53"/>
      <c r="S98" s="52"/>
      <c r="T98" s="52"/>
      <c r="U98" s="52"/>
      <c r="V98" s="52"/>
      <c r="W98" s="54">
        <f>((IF(S98=Datos!$B$83,0,IF(S98=Datos!$B$84,5,IF(S98=Datos!$B$85,10,IF(S98=Datos!$B$86,15,IF(S98=Datos!$B$87,20,IF(S98=Datos!$B$88,25,0)))))))/100)+((IF(T98=Datos!$B$83,0,IF(T98=Datos!$B$84,5,IF(T98=Datos!$B$85,10,IF(T98=Datos!$B$86,15,IF(T98=Datos!$B$87,20,IF(T98=Datos!$B$88,25,0)))))))/100)+((IF(U98=Datos!$B$83,0,IF(U98=Datos!$B$84,5,IF(U98=Datos!$B$85,10,IF(U98=Datos!$B$86,15,IF(U98=Datos!$B$87,20,IF(U98=Datos!$B$88,25,0)))))))/100)+((IF(V98=Datos!$B$83,0,IF(V98=Datos!$B$84,5,IF(V98=Datos!$B$85,10,IF(V98=Datos!$B$86,15,IF(V98=Datos!$B$87,20,IF(V98=Datos!$B$88,25,0)))))))/100)</f>
        <v>0</v>
      </c>
      <c r="X98" s="453"/>
      <c r="Y98" s="447"/>
      <c r="Z98" s="456"/>
      <c r="AA98" s="447"/>
      <c r="AB98" s="450"/>
      <c r="AC98" s="55"/>
    </row>
    <row r="99" spans="1:29" s="4" customFormat="1" ht="30" customHeight="1" x14ac:dyDescent="0.25">
      <c r="A99" s="105"/>
      <c r="B99" s="460"/>
      <c r="C99" s="461"/>
      <c r="D99" s="465"/>
      <c r="E99" s="469"/>
      <c r="F99" s="470"/>
      <c r="G99" s="259"/>
      <c r="H99" s="52"/>
      <c r="I99" s="53"/>
      <c r="J99" s="317"/>
      <c r="K99" s="317"/>
      <c r="L99" s="450"/>
      <c r="M99" s="53"/>
      <c r="N99" s="52"/>
      <c r="O99" s="52"/>
      <c r="P99" s="52"/>
      <c r="Q99" s="52"/>
      <c r="R99" s="53"/>
      <c r="S99" s="52"/>
      <c r="T99" s="52"/>
      <c r="U99" s="52"/>
      <c r="V99" s="52"/>
      <c r="W99" s="54">
        <f>((IF(S99=Datos!$B$83,0,IF(S99=Datos!$B$84,5,IF(S99=Datos!$B$85,10,IF(S99=Datos!$B$86,15,IF(S99=Datos!$B$87,20,IF(S99=Datos!$B$88,25,0)))))))/100)+((IF(T99=Datos!$B$83,0,IF(T99=Datos!$B$84,5,IF(T99=Datos!$B$85,10,IF(T99=Datos!$B$86,15,IF(T99=Datos!$B$87,20,IF(T99=Datos!$B$88,25,0)))))))/100)+((IF(U99=Datos!$B$83,0,IF(U99=Datos!$B$84,5,IF(U99=Datos!$B$85,10,IF(U99=Datos!$B$86,15,IF(U99=Datos!$B$87,20,IF(U99=Datos!$B$88,25,0)))))))/100)+((IF(V99=Datos!$B$83,0,IF(V99=Datos!$B$84,5,IF(V99=Datos!$B$85,10,IF(V99=Datos!$B$86,15,IF(V99=Datos!$B$87,20,IF(V99=Datos!$B$88,25,0)))))))/100)</f>
        <v>0</v>
      </c>
      <c r="X99" s="453"/>
      <c r="Y99" s="447"/>
      <c r="Z99" s="456"/>
      <c r="AA99" s="447"/>
      <c r="AB99" s="450"/>
      <c r="AC99" s="55"/>
    </row>
    <row r="100" spans="1:29" s="4" customFormat="1" ht="30" customHeight="1" x14ac:dyDescent="0.25">
      <c r="A100" s="105"/>
      <c r="B100" s="460"/>
      <c r="C100" s="461"/>
      <c r="D100" s="465"/>
      <c r="E100" s="469"/>
      <c r="F100" s="470"/>
      <c r="G100" s="259"/>
      <c r="H100" s="52"/>
      <c r="I100" s="53"/>
      <c r="J100" s="317"/>
      <c r="K100" s="317"/>
      <c r="L100" s="450"/>
      <c r="M100" s="53"/>
      <c r="N100" s="52"/>
      <c r="O100" s="52"/>
      <c r="P100" s="52"/>
      <c r="Q100" s="52"/>
      <c r="R100" s="53"/>
      <c r="S100" s="52"/>
      <c r="T100" s="52"/>
      <c r="U100" s="52"/>
      <c r="V100" s="52"/>
      <c r="W100" s="54">
        <f>((IF(S100=Datos!$B$83,0,IF(S100=Datos!$B$84,5,IF(S100=Datos!$B$85,10,IF(S100=Datos!$B$86,15,IF(S100=Datos!$B$87,20,IF(S100=Datos!$B$88,25,0)))))))/100)+((IF(T100=Datos!$B$83,0,IF(T100=Datos!$B$84,5,IF(T100=Datos!$B$85,10,IF(T100=Datos!$B$86,15,IF(T100=Datos!$B$87,20,IF(T100=Datos!$B$88,25,0)))))))/100)+((IF(U100=Datos!$B$83,0,IF(U100=Datos!$B$84,5,IF(U100=Datos!$B$85,10,IF(U100=Datos!$B$86,15,IF(U100=Datos!$B$87,20,IF(U100=Datos!$B$88,25,0)))))))/100)+((IF(V100=Datos!$B$83,0,IF(V100=Datos!$B$84,5,IF(V100=Datos!$B$85,10,IF(V100=Datos!$B$86,15,IF(V100=Datos!$B$87,20,IF(V100=Datos!$B$88,25,0)))))))/100)</f>
        <v>0</v>
      </c>
      <c r="X100" s="453"/>
      <c r="Y100" s="447"/>
      <c r="Z100" s="456"/>
      <c r="AA100" s="447"/>
      <c r="AB100" s="450"/>
      <c r="AC100" s="55"/>
    </row>
    <row r="101" spans="1:29" s="4" customFormat="1" ht="30" customHeight="1" thickBot="1" x14ac:dyDescent="0.3">
      <c r="A101" s="105"/>
      <c r="B101" s="462"/>
      <c r="C101" s="463"/>
      <c r="D101" s="466"/>
      <c r="E101" s="471"/>
      <c r="F101" s="472"/>
      <c r="G101" s="260"/>
      <c r="H101" s="70"/>
      <c r="I101" s="68"/>
      <c r="J101" s="318"/>
      <c r="K101" s="318"/>
      <c r="L101" s="451"/>
      <c r="M101" s="68"/>
      <c r="N101" s="70"/>
      <c r="O101" s="70"/>
      <c r="P101" s="70"/>
      <c r="Q101" s="70"/>
      <c r="R101" s="68"/>
      <c r="S101" s="70"/>
      <c r="T101" s="70"/>
      <c r="U101" s="70"/>
      <c r="V101" s="70"/>
      <c r="W101" s="69">
        <f>((IF(S101=Datos!$B$83,0,IF(S101=Datos!$B$84,5,IF(S101=Datos!$B$85,10,IF(S101=Datos!$B$86,15,IF(S101=Datos!$B$87,20,IF(S101=Datos!$B$88,25,0)))))))/100)+((IF(T101=Datos!$B$83,0,IF(T101=Datos!$B$84,5,IF(T101=Datos!$B$85,10,IF(T101=Datos!$B$86,15,IF(T101=Datos!$B$87,20,IF(T101=Datos!$B$88,25,0)))))))/100)+((IF(U101=Datos!$B$83,0,IF(U101=Datos!$B$84,5,IF(U101=Datos!$B$85,10,IF(U101=Datos!$B$86,15,IF(U101=Datos!$B$87,20,IF(U101=Datos!$B$88,25,0)))))))/100)+((IF(V101=Datos!$B$83,0,IF(V101=Datos!$B$84,5,IF(V101=Datos!$B$85,10,IF(V101=Datos!$B$86,15,IF(V101=Datos!$B$87,20,IF(V101=Datos!$B$88,25,0)))))))/100)</f>
        <v>0</v>
      </c>
      <c r="X101" s="454"/>
      <c r="Y101" s="448"/>
      <c r="Z101" s="457"/>
      <c r="AA101" s="448"/>
      <c r="AB101" s="451"/>
      <c r="AC101" s="59"/>
    </row>
    <row r="102" spans="1:29" s="4" customFormat="1" ht="30" customHeight="1" x14ac:dyDescent="0.25">
      <c r="A102" s="105"/>
      <c r="B102" s="458"/>
      <c r="C102" s="459"/>
      <c r="D102" s="464" t="str">
        <f>IF(B102=0,"",VLOOKUP(B102,'Datos SGC'!$B$50:$C$71,2))</f>
        <v/>
      </c>
      <c r="E102" s="467"/>
      <c r="F102" s="468"/>
      <c r="G102" s="258"/>
      <c r="H102" s="65"/>
      <c r="I102" s="66"/>
      <c r="J102" s="316"/>
      <c r="K102" s="316"/>
      <c r="L102" s="449" t="str">
        <f>IF(AND(J102=Datos!$B$186,K102=Datos!$B$193),Datos!$D$186,IF(AND(J102=Datos!$B$186,K102=Datos!$B$194),Datos!$E$186,IF(AND(J102=Datos!$B$186,K102=Datos!$B$195),Datos!$F$186,IF(AND(J102=Datos!$B$186,K102=Datos!$B$196),Datos!$G$186,IF(AND(J102=Datos!$B$186,K102=Datos!$B$197),Datos!$H$186,IF(AND(J102=Datos!$B$187,K102=Datos!$B$193),Datos!$D$187,IF(AND(J102=Datos!$B$187,K102=Datos!$B$194),Datos!$E$187,IF(AND(J102=Datos!$B$187,K102=Datos!$B$195),Datos!$F$187,IF(AND(J102=Datos!$B$187,K102=Datos!$B$196),Datos!$G$187,IF(AND(J102=Datos!$B$187,K102=Datos!$B$197),Datos!$H$187,IF(AND(J102=Datos!$B$188,K102=Datos!$B$193),Datos!$D$188,IF(AND(J102=Datos!$B$188,K102=Datos!$B$194),Datos!$E$188,IF(AND(J102=Datos!$B$188,K102=Datos!$B$195),Datos!$F$188,IF(AND(J102=Datos!$B$188,K102=Datos!$B$196),Datos!$G$188,IF(AND(J102=Datos!$B$188,K102=Datos!$B$197),Datos!$H$188,IF(AND(J102=Datos!$B$189,K102=Datos!$B$193),Datos!$D$189,IF(AND(J102=Datos!$B$189,K102=Datos!$B$194),Datos!$E$189,IF(AND(J102=Datos!$B$189,K102=Datos!$B$195),Datos!$F$189,IF(AND(J102=Datos!$B$189,K102=Datos!$B$196),Datos!$G$189,IF(AND(J102=Datos!$B$189,K102=Datos!$B$197),Datos!$H$189,IF(AND(J102=Datos!$B$190,K102=Datos!$B$193),Datos!$D$190,IF(AND(J102=Datos!$B$190,K102=Datos!$B$194),Datos!$E$190,IF(AND(J102=Datos!$B$190,K102=Datos!$B$195),Datos!$F$190,IF(AND(J102=Datos!$B$190,K102=Datos!$B$196),Datos!$G$190,IF(AND(J102=Datos!$B$190,K102=Datos!$B$197),Datos!$H$190,"-")))))))))))))))))))))))))</f>
        <v>-</v>
      </c>
      <c r="M102" s="66"/>
      <c r="N102" s="65"/>
      <c r="O102" s="65"/>
      <c r="P102" s="65"/>
      <c r="Q102" s="65"/>
      <c r="R102" s="66"/>
      <c r="S102" s="65"/>
      <c r="T102" s="65"/>
      <c r="U102" s="65"/>
      <c r="V102" s="65"/>
      <c r="W102" s="64">
        <f>((IF(S102=Datos!$B$83,0,IF(S102=Datos!$B$84,5,IF(S102=Datos!$B$85,10,IF(S102=Datos!$B$86,15,IF(S102=Datos!$B$87,20,IF(S102=Datos!$B$88,25,0)))))))/100)+((IF(T102=Datos!$B$83,0,IF(T102=Datos!$B$84,5,IF(T102=Datos!$B$85,10,IF(T102=Datos!$B$86,15,IF(T102=Datos!$B$87,20,IF(T102=Datos!$B$88,25,0)))))))/100)+((IF(U102=Datos!$B$83,0,IF(U102=Datos!$B$84,5,IF(U102=Datos!$B$85,10,IF(U102=Datos!$B$86,15,IF(U102=Datos!$B$87,20,IF(U102=Datos!$B$88,25,0)))))))/100)+((IF(V102=Datos!$B$83,0,IF(V102=Datos!$B$84,5,IF(V102=Datos!$B$85,10,IF(V102=Datos!$B$86,15,IF(V102=Datos!$B$87,20,IF(V102=Datos!$B$88,25,0)))))))/100)</f>
        <v>0</v>
      </c>
      <c r="X102" s="452">
        <f>IF(ISERROR((IF(R102=Datos!$B$80,W102,0)+IF(R103=Datos!$B$80,W103,0)+IF(R104=Datos!$B$80,W104,0)+IF(R105=Datos!$B$80,W105,0)+IF(R106=Datos!$B$80,W106,0)+IF(R107=Datos!$B$80,W107,0))/(IF(R102=Datos!$B$80,1,0)+IF(R103=Datos!$B$80,1,0)+IF(R104=Datos!$B$80,1,0)+IF(R105=Datos!$B$80,1,0)+IF(R106=Datos!$B$80,1,0)+IF(R107=Datos!$B$80,1,0))),0,(IF(R102=Datos!$B$80,W102,0)+IF(R103=Datos!$B$80,W103,0)+IF(R104=Datos!$B$80,W104,0)+IF(R105=Datos!$B$80,W105,0)+IF(R106=Datos!$B$80,W106,0)+IF(R107=Datos!$B$80,W107,0))/(IF(R102=Datos!$B$80,1,0)+IF(R103=Datos!$B$80,1,0)+IF(R104=Datos!$B$80,1,0)+IF(R105=Datos!$B$80,1,0)+IF(R106=Datos!$B$80,1,0)+IF(R107=Datos!$B$80,1,0)))</f>
        <v>0</v>
      </c>
      <c r="Y102" s="446" t="str">
        <f>IF(J102="","-",(IF(X102&gt;0,(IF(J102=Datos!$B$65,Datos!$B$65,IF(AND(J102=Datos!$B$66,X102&gt;0.49),Datos!$B$65,IF(AND(J102=Datos!$B$67,X102&gt;0.74),Datos!$B$65,IF(AND(J102=Datos!$B$67,X102&lt;0.75,X102&gt;0.49),Datos!$B$66,IF(AND(J102=Datos!$B$68,X102&gt;0.74),Datos!$B$66,IF(AND(J102=Datos!$B$68,X102&lt;0.75,X102&gt;0.49),Datos!$B$67,IF(AND(J102=Datos!$B$69,X102&gt;0.74),Datos!$B$67,IF(AND(J102=Datos!$B$69,X102&lt;0.75,X102&gt;0.49),Datos!$B$68,J102))))))))),J102)))</f>
        <v>-</v>
      </c>
      <c r="Z102" s="455">
        <f>IF(ISERROR((IF(R102=Datos!$B$79,W102,0)+IF(R103=Datos!$B$79,W103,0)+IF(R104=Datos!$B$79,W104,0)+IF(R105=Datos!$B$79,W105,0)+IF(R106=Datos!$B$79,W106,0)+IF(R107=Datos!$B$79,W107,0))/(IF(R102=Datos!$B$79,1,0)+IF(R103=Datos!$B$79,1,0)+IF(R104=Datos!$B$79,1,0)+IF(R105=Datos!$B$79,1,0)+IF(R106=Datos!$B$79,1,0)+IF(R107=Datos!$B$79,1,0))),0,(IF(R102=Datos!$B$79,W102,0)+IF(R103=Datos!$B$79,W103,0)+IF(R104=Datos!$B$79,W104,0)+IF(R105=Datos!$B$79,W105,0)+IF(R106=Datos!$B$79,W106,0)+IF(R107=Datos!$B$79,W107,0))/(IF(R102=Datos!$B$79,1,0)+IF(R103=Datos!$B$79,1,0)+IF(R104=Datos!$B$79,1,0)+IF(R105=Datos!$B$79,1,0)+IF(R106=Datos!$B$79,1,0)+IF(R107=Datos!$B$79,1,0)))</f>
        <v>0</v>
      </c>
      <c r="AA102" s="446" t="str">
        <f>IF(K102="","-",(IF(Z102&gt;0,(IF(K102=Datos!$B$72,Datos!$B$72,IF(AND(K102=Datos!$B$73,Z102&gt;0.49),Datos!$B$72,IF(AND(K102=Datos!$B$74,Z102&gt;0.74),Datos!$B$72,IF(AND(K102=Datos!$B$74,Z102&lt;0.75,Z102&gt;0.49),Datos!$B$73,IF(AND(K102=Datos!$B$75,Z102&gt;0.74),Datos!$B$73,IF(AND(K102=Datos!$B$75,Z102&lt;0.75,Z102&gt;0.49),Datos!$B$74,IF(AND(K102=Datos!$B$76,Z102&gt;0.74),Datos!$B$74,IF(AND(K102=Datos!$B$76,Z102&lt;0.75,Z102&gt;0.49),Datos!$B$75,K102))))))))),K102)))</f>
        <v>-</v>
      </c>
      <c r="AB102" s="449" t="str">
        <f>IF(AND(Y102=Datos!$B$186,AA102=Datos!$B$193),Datos!$D$186,IF(AND(Y102=Datos!$B$186,AA102=Datos!$B$194),Datos!$E$186,IF(AND(Y102=Datos!$B$186,AA102=Datos!$B$195),Datos!$F$186,IF(AND(Y102=Datos!$B$186,AA102=Datos!$B$196),Datos!$G$186,IF(AND(Y102=Datos!$B$186,AA102=Datos!$B$197),Datos!$H$186,IF(AND(Y102=Datos!$B$187,AA102=Datos!$B$193),Datos!$D$187,IF(AND(Y102=Datos!$B$187,AA102=Datos!$B$194),Datos!$E$187,IF(AND(Y102=Datos!$B$187,AA102=Datos!$B$195),Datos!$F$187,IF(AND(Y102=Datos!$B$187,AA102=Datos!$B$196),Datos!$G$187,IF(AND(Y102=Datos!$B$187,AA102=Datos!$B$197),Datos!$H$187,IF(AND(Y102=Datos!$B$188,AA102=Datos!$B$193),Datos!$D$188,IF(AND(Y102=Datos!$B$188,AA102=Datos!$B$194),Datos!$E$188,IF(AND(Y102=Datos!$B$188,AA102=Datos!$B$195),Datos!$F$188,IF(AND(Y102=Datos!$B$188,AA102=Datos!$B$196),Datos!$G$188,IF(AND(Y102=Datos!$B$188,AA102=Datos!$B$197),Datos!$H$188,IF(AND(Y102=Datos!$B$189,AA102=Datos!$B$193),Datos!$D$189,IF(AND(Y102=Datos!$B$189,AA102=Datos!$B$194),Datos!$E$189,IF(AND(Y102=Datos!$B$189,AA102=Datos!$B$195),Datos!$F$189,IF(AND(Y102=Datos!$B$189,AA102=Datos!$B$196),Datos!$G$189,IF(AND(Y102=Datos!$B$189,AA102=Datos!$B$197),Datos!$H$189,IF(AND(Y102=Datos!$B$190,AA102=Datos!$B$193),Datos!$D$190,IF(AND(Y102=Datos!$B$190,AA102=Datos!$B$194),Datos!$E$190,IF(AND(Y102=Datos!$B$190,AA102=Datos!$B$195),Datos!$F$190,IF(AND(Y102=Datos!$B$190,AA102=Datos!$B$196),Datos!$G$190,IF(AND(Y102=Datos!$B$190,AA102=Datos!$B$197),Datos!$H$190,"-")))))))))))))))))))))))))</f>
        <v>-</v>
      </c>
      <c r="AC102" s="51"/>
    </row>
    <row r="103" spans="1:29" s="4" customFormat="1" ht="30" customHeight="1" x14ac:dyDescent="0.25">
      <c r="A103" s="105"/>
      <c r="B103" s="460"/>
      <c r="C103" s="461"/>
      <c r="D103" s="465"/>
      <c r="E103" s="469"/>
      <c r="F103" s="470"/>
      <c r="G103" s="259"/>
      <c r="H103" s="52"/>
      <c r="I103" s="53"/>
      <c r="J103" s="317"/>
      <c r="K103" s="317"/>
      <c r="L103" s="450"/>
      <c r="M103" s="53"/>
      <c r="N103" s="52"/>
      <c r="O103" s="52"/>
      <c r="P103" s="52"/>
      <c r="Q103" s="52"/>
      <c r="R103" s="53"/>
      <c r="S103" s="52"/>
      <c r="T103" s="52"/>
      <c r="U103" s="52"/>
      <c r="V103" s="52"/>
      <c r="W103" s="54">
        <f>((IF(S103=Datos!$B$83,0,IF(S103=Datos!$B$84,5,IF(S103=Datos!$B$85,10,IF(S103=Datos!$B$86,15,IF(S103=Datos!$B$87,20,IF(S103=Datos!$B$88,25,0)))))))/100)+((IF(T103=Datos!$B$83,0,IF(T103=Datos!$B$84,5,IF(T103=Datos!$B$85,10,IF(T103=Datos!$B$86,15,IF(T103=Datos!$B$87,20,IF(T103=Datos!$B$88,25,0)))))))/100)+((IF(U103=Datos!$B$83,0,IF(U103=Datos!$B$84,5,IF(U103=Datos!$B$85,10,IF(U103=Datos!$B$86,15,IF(U103=Datos!$B$87,20,IF(U103=Datos!$B$88,25,0)))))))/100)+((IF(V103=Datos!$B$83,0,IF(V103=Datos!$B$84,5,IF(V103=Datos!$B$85,10,IF(V103=Datos!$B$86,15,IF(V103=Datos!$B$87,20,IF(V103=Datos!$B$88,25,0)))))))/100)</f>
        <v>0</v>
      </c>
      <c r="X103" s="453"/>
      <c r="Y103" s="447"/>
      <c r="Z103" s="456"/>
      <c r="AA103" s="447"/>
      <c r="AB103" s="450"/>
      <c r="AC103" s="55"/>
    </row>
    <row r="104" spans="1:29" s="4" customFormat="1" ht="30" customHeight="1" x14ac:dyDescent="0.25">
      <c r="A104" s="105"/>
      <c r="B104" s="460"/>
      <c r="C104" s="461"/>
      <c r="D104" s="465"/>
      <c r="E104" s="469"/>
      <c r="F104" s="470"/>
      <c r="G104" s="259"/>
      <c r="H104" s="52"/>
      <c r="I104" s="53"/>
      <c r="J104" s="317"/>
      <c r="K104" s="317"/>
      <c r="L104" s="450"/>
      <c r="M104" s="53"/>
      <c r="N104" s="52"/>
      <c r="O104" s="52"/>
      <c r="P104" s="52"/>
      <c r="Q104" s="52"/>
      <c r="R104" s="53"/>
      <c r="S104" s="52"/>
      <c r="T104" s="52"/>
      <c r="U104" s="52"/>
      <c r="V104" s="52"/>
      <c r="W104" s="54">
        <f>((IF(S104=Datos!$B$83,0,IF(S104=Datos!$B$84,5,IF(S104=Datos!$B$85,10,IF(S104=Datos!$B$86,15,IF(S104=Datos!$B$87,20,IF(S104=Datos!$B$88,25,0)))))))/100)+((IF(T104=Datos!$B$83,0,IF(T104=Datos!$B$84,5,IF(T104=Datos!$B$85,10,IF(T104=Datos!$B$86,15,IF(T104=Datos!$B$87,20,IF(T104=Datos!$B$88,25,0)))))))/100)+((IF(U104=Datos!$B$83,0,IF(U104=Datos!$B$84,5,IF(U104=Datos!$B$85,10,IF(U104=Datos!$B$86,15,IF(U104=Datos!$B$87,20,IF(U104=Datos!$B$88,25,0)))))))/100)+((IF(V104=Datos!$B$83,0,IF(V104=Datos!$B$84,5,IF(V104=Datos!$B$85,10,IF(V104=Datos!$B$86,15,IF(V104=Datos!$B$87,20,IF(V104=Datos!$B$88,25,0)))))))/100)</f>
        <v>0</v>
      </c>
      <c r="X104" s="453"/>
      <c r="Y104" s="447"/>
      <c r="Z104" s="456"/>
      <c r="AA104" s="447"/>
      <c r="AB104" s="450"/>
      <c r="AC104" s="55"/>
    </row>
    <row r="105" spans="1:29" s="4" customFormat="1" ht="30" customHeight="1" x14ac:dyDescent="0.25">
      <c r="A105" s="105"/>
      <c r="B105" s="460"/>
      <c r="C105" s="461"/>
      <c r="D105" s="465"/>
      <c r="E105" s="469"/>
      <c r="F105" s="470"/>
      <c r="G105" s="259"/>
      <c r="H105" s="52"/>
      <c r="I105" s="53"/>
      <c r="J105" s="317"/>
      <c r="K105" s="317"/>
      <c r="L105" s="450"/>
      <c r="M105" s="53"/>
      <c r="N105" s="52"/>
      <c r="O105" s="52"/>
      <c r="P105" s="52"/>
      <c r="Q105" s="52"/>
      <c r="R105" s="53"/>
      <c r="S105" s="52"/>
      <c r="T105" s="52"/>
      <c r="U105" s="52"/>
      <c r="V105" s="52"/>
      <c r="W105" s="54">
        <f>((IF(S105=Datos!$B$83,0,IF(S105=Datos!$B$84,5,IF(S105=Datos!$B$85,10,IF(S105=Datos!$B$86,15,IF(S105=Datos!$B$87,20,IF(S105=Datos!$B$88,25,0)))))))/100)+((IF(T105=Datos!$B$83,0,IF(T105=Datos!$B$84,5,IF(T105=Datos!$B$85,10,IF(T105=Datos!$B$86,15,IF(T105=Datos!$B$87,20,IF(T105=Datos!$B$88,25,0)))))))/100)+((IF(U105=Datos!$B$83,0,IF(U105=Datos!$B$84,5,IF(U105=Datos!$B$85,10,IF(U105=Datos!$B$86,15,IF(U105=Datos!$B$87,20,IF(U105=Datos!$B$88,25,0)))))))/100)+((IF(V105=Datos!$B$83,0,IF(V105=Datos!$B$84,5,IF(V105=Datos!$B$85,10,IF(V105=Datos!$B$86,15,IF(V105=Datos!$B$87,20,IF(V105=Datos!$B$88,25,0)))))))/100)</f>
        <v>0</v>
      </c>
      <c r="X105" s="453"/>
      <c r="Y105" s="447"/>
      <c r="Z105" s="456"/>
      <c r="AA105" s="447"/>
      <c r="AB105" s="450"/>
      <c r="AC105" s="55"/>
    </row>
    <row r="106" spans="1:29" s="4" customFormat="1" ht="30" customHeight="1" x14ac:dyDescent="0.25">
      <c r="A106" s="105"/>
      <c r="B106" s="460"/>
      <c r="C106" s="461"/>
      <c r="D106" s="465"/>
      <c r="E106" s="469"/>
      <c r="F106" s="470"/>
      <c r="G106" s="259"/>
      <c r="H106" s="52"/>
      <c r="I106" s="53"/>
      <c r="J106" s="317"/>
      <c r="K106" s="317"/>
      <c r="L106" s="450"/>
      <c r="M106" s="53"/>
      <c r="N106" s="52"/>
      <c r="O106" s="52"/>
      <c r="P106" s="52"/>
      <c r="Q106" s="52"/>
      <c r="R106" s="53"/>
      <c r="S106" s="52"/>
      <c r="T106" s="52"/>
      <c r="U106" s="52"/>
      <c r="V106" s="52"/>
      <c r="W106" s="54">
        <f>((IF(S106=Datos!$B$83,0,IF(S106=Datos!$B$84,5,IF(S106=Datos!$B$85,10,IF(S106=Datos!$B$86,15,IF(S106=Datos!$B$87,20,IF(S106=Datos!$B$88,25,0)))))))/100)+((IF(T106=Datos!$B$83,0,IF(T106=Datos!$B$84,5,IF(T106=Datos!$B$85,10,IF(T106=Datos!$B$86,15,IF(T106=Datos!$B$87,20,IF(T106=Datos!$B$88,25,0)))))))/100)+((IF(U106=Datos!$B$83,0,IF(U106=Datos!$B$84,5,IF(U106=Datos!$B$85,10,IF(U106=Datos!$B$86,15,IF(U106=Datos!$B$87,20,IF(U106=Datos!$B$88,25,0)))))))/100)+((IF(V106=Datos!$B$83,0,IF(V106=Datos!$B$84,5,IF(V106=Datos!$B$85,10,IF(V106=Datos!$B$86,15,IF(V106=Datos!$B$87,20,IF(V106=Datos!$B$88,25,0)))))))/100)</f>
        <v>0</v>
      </c>
      <c r="X106" s="453"/>
      <c r="Y106" s="447"/>
      <c r="Z106" s="456"/>
      <c r="AA106" s="447"/>
      <c r="AB106" s="450"/>
      <c r="AC106" s="55"/>
    </row>
    <row r="107" spans="1:29" s="4" customFormat="1" ht="30" customHeight="1" thickBot="1" x14ac:dyDescent="0.3">
      <c r="A107" s="105"/>
      <c r="B107" s="462"/>
      <c r="C107" s="463"/>
      <c r="D107" s="466"/>
      <c r="E107" s="471"/>
      <c r="F107" s="472"/>
      <c r="G107" s="260"/>
      <c r="H107" s="70"/>
      <c r="I107" s="68"/>
      <c r="J107" s="318"/>
      <c r="K107" s="318"/>
      <c r="L107" s="451"/>
      <c r="M107" s="68"/>
      <c r="N107" s="70"/>
      <c r="O107" s="70"/>
      <c r="P107" s="70"/>
      <c r="Q107" s="70"/>
      <c r="R107" s="68"/>
      <c r="S107" s="70"/>
      <c r="T107" s="70"/>
      <c r="U107" s="70"/>
      <c r="V107" s="70"/>
      <c r="W107" s="69">
        <f>((IF(S107=Datos!$B$83,0,IF(S107=Datos!$B$84,5,IF(S107=Datos!$B$85,10,IF(S107=Datos!$B$86,15,IF(S107=Datos!$B$87,20,IF(S107=Datos!$B$88,25,0)))))))/100)+((IF(T107=Datos!$B$83,0,IF(T107=Datos!$B$84,5,IF(T107=Datos!$B$85,10,IF(T107=Datos!$B$86,15,IF(T107=Datos!$B$87,20,IF(T107=Datos!$B$88,25,0)))))))/100)+((IF(U107=Datos!$B$83,0,IF(U107=Datos!$B$84,5,IF(U107=Datos!$B$85,10,IF(U107=Datos!$B$86,15,IF(U107=Datos!$B$87,20,IF(U107=Datos!$B$88,25,0)))))))/100)+((IF(V107=Datos!$B$83,0,IF(V107=Datos!$B$84,5,IF(V107=Datos!$B$85,10,IF(V107=Datos!$B$86,15,IF(V107=Datos!$B$87,20,IF(V107=Datos!$B$88,25,0)))))))/100)</f>
        <v>0</v>
      </c>
      <c r="X107" s="454"/>
      <c r="Y107" s="448"/>
      <c r="Z107" s="457"/>
      <c r="AA107" s="448"/>
      <c r="AB107" s="451"/>
      <c r="AC107" s="59"/>
    </row>
    <row r="108" spans="1:29" s="4" customFormat="1" ht="30" customHeight="1" x14ac:dyDescent="0.25">
      <c r="A108" s="105"/>
      <c r="B108" s="458"/>
      <c r="C108" s="459"/>
      <c r="D108" s="464" t="str">
        <f>IF(B108=0,"",VLOOKUP(B108,'Datos SGC'!$B$50:$C$71,2))</f>
        <v/>
      </c>
      <c r="E108" s="467"/>
      <c r="F108" s="468"/>
      <c r="G108" s="258"/>
      <c r="H108" s="65"/>
      <c r="I108" s="66"/>
      <c r="J108" s="316"/>
      <c r="K108" s="316"/>
      <c r="L108" s="449" t="str">
        <f>IF(AND(J108=Datos!$B$186,K108=Datos!$B$193),Datos!$D$186,IF(AND(J108=Datos!$B$186,K108=Datos!$B$194),Datos!$E$186,IF(AND(J108=Datos!$B$186,K108=Datos!$B$195),Datos!$F$186,IF(AND(J108=Datos!$B$186,K108=Datos!$B$196),Datos!$G$186,IF(AND(J108=Datos!$B$186,K108=Datos!$B$197),Datos!$H$186,IF(AND(J108=Datos!$B$187,K108=Datos!$B$193),Datos!$D$187,IF(AND(J108=Datos!$B$187,K108=Datos!$B$194),Datos!$E$187,IF(AND(J108=Datos!$B$187,K108=Datos!$B$195),Datos!$F$187,IF(AND(J108=Datos!$B$187,K108=Datos!$B$196),Datos!$G$187,IF(AND(J108=Datos!$B$187,K108=Datos!$B$197),Datos!$H$187,IF(AND(J108=Datos!$B$188,K108=Datos!$B$193),Datos!$D$188,IF(AND(J108=Datos!$B$188,K108=Datos!$B$194),Datos!$E$188,IF(AND(J108=Datos!$B$188,K108=Datos!$B$195),Datos!$F$188,IF(AND(J108=Datos!$B$188,K108=Datos!$B$196),Datos!$G$188,IF(AND(J108=Datos!$B$188,K108=Datos!$B$197),Datos!$H$188,IF(AND(J108=Datos!$B$189,K108=Datos!$B$193),Datos!$D$189,IF(AND(J108=Datos!$B$189,K108=Datos!$B$194),Datos!$E$189,IF(AND(J108=Datos!$B$189,K108=Datos!$B$195),Datos!$F$189,IF(AND(J108=Datos!$B$189,K108=Datos!$B$196),Datos!$G$189,IF(AND(J108=Datos!$B$189,K108=Datos!$B$197),Datos!$H$189,IF(AND(J108=Datos!$B$190,K108=Datos!$B$193),Datos!$D$190,IF(AND(J108=Datos!$B$190,K108=Datos!$B$194),Datos!$E$190,IF(AND(J108=Datos!$B$190,K108=Datos!$B$195),Datos!$F$190,IF(AND(J108=Datos!$B$190,K108=Datos!$B$196),Datos!$G$190,IF(AND(J108=Datos!$B$190,K108=Datos!$B$197),Datos!$H$190,"-")))))))))))))))))))))))))</f>
        <v>-</v>
      </c>
      <c r="M108" s="66"/>
      <c r="N108" s="65"/>
      <c r="O108" s="65"/>
      <c r="P108" s="65"/>
      <c r="Q108" s="65"/>
      <c r="R108" s="66"/>
      <c r="S108" s="65"/>
      <c r="T108" s="65"/>
      <c r="U108" s="65"/>
      <c r="V108" s="65"/>
      <c r="W108" s="64">
        <f>((IF(S108=Datos!$B$83,0,IF(S108=Datos!$B$84,5,IF(S108=Datos!$B$85,10,IF(S108=Datos!$B$86,15,IF(S108=Datos!$B$87,20,IF(S108=Datos!$B$88,25,0)))))))/100)+((IF(T108=Datos!$B$83,0,IF(T108=Datos!$B$84,5,IF(T108=Datos!$B$85,10,IF(T108=Datos!$B$86,15,IF(T108=Datos!$B$87,20,IF(T108=Datos!$B$88,25,0)))))))/100)+((IF(U108=Datos!$B$83,0,IF(U108=Datos!$B$84,5,IF(U108=Datos!$B$85,10,IF(U108=Datos!$B$86,15,IF(U108=Datos!$B$87,20,IF(U108=Datos!$B$88,25,0)))))))/100)+((IF(V108=Datos!$B$83,0,IF(V108=Datos!$B$84,5,IF(V108=Datos!$B$85,10,IF(V108=Datos!$B$86,15,IF(V108=Datos!$B$87,20,IF(V108=Datos!$B$88,25,0)))))))/100)</f>
        <v>0</v>
      </c>
      <c r="X108" s="452">
        <f>IF(ISERROR((IF(R108=Datos!$B$80,W108,0)+IF(R109=Datos!$B$80,W109,0)+IF(R110=Datos!$B$80,W110,0)+IF(R111=Datos!$B$80,W111,0)+IF(R112=Datos!$B$80,W112,0)+IF(R113=Datos!$B$80,W113,0))/(IF(R108=Datos!$B$80,1,0)+IF(R109=Datos!$B$80,1,0)+IF(R110=Datos!$B$80,1,0)+IF(R111=Datos!$B$80,1,0)+IF(R112=Datos!$B$80,1,0)+IF(R113=Datos!$B$80,1,0))),0,(IF(R108=Datos!$B$80,W108,0)+IF(R109=Datos!$B$80,W109,0)+IF(R110=Datos!$B$80,W110,0)+IF(R111=Datos!$B$80,W111,0)+IF(R112=Datos!$B$80,W112,0)+IF(R113=Datos!$B$80,W113,0))/(IF(R108=Datos!$B$80,1,0)+IF(R109=Datos!$B$80,1,0)+IF(R110=Datos!$B$80,1,0)+IF(R111=Datos!$B$80,1,0)+IF(R112=Datos!$B$80,1,0)+IF(R113=Datos!$B$80,1,0)))</f>
        <v>0</v>
      </c>
      <c r="Y108" s="446" t="str">
        <f>IF(J108="","-",(IF(X108&gt;0,(IF(J108=Datos!$B$65,Datos!$B$65,IF(AND(J108=Datos!$B$66,X108&gt;0.49),Datos!$B$65,IF(AND(J108=Datos!$B$67,X108&gt;0.74),Datos!$B$65,IF(AND(J108=Datos!$B$67,X108&lt;0.75,X108&gt;0.49),Datos!$B$66,IF(AND(J108=Datos!$B$68,X108&gt;0.74),Datos!$B$66,IF(AND(J108=Datos!$B$68,X108&lt;0.75,X108&gt;0.49),Datos!$B$67,IF(AND(J108=Datos!$B$69,X108&gt;0.74),Datos!$B$67,IF(AND(J108=Datos!$B$69,X108&lt;0.75,X108&gt;0.49),Datos!$B$68,J108))))))))),J108)))</f>
        <v>-</v>
      </c>
      <c r="Z108" s="455">
        <f>IF(ISERROR((IF(R108=Datos!$B$79,W108,0)+IF(R109=Datos!$B$79,W109,0)+IF(R110=Datos!$B$79,W110,0)+IF(R111=Datos!$B$79,W111,0)+IF(R112=Datos!$B$79,W112,0)+IF(R113=Datos!$B$79,W113,0))/(IF(R108=Datos!$B$79,1,0)+IF(R109=Datos!$B$79,1,0)+IF(R110=Datos!$B$79,1,0)+IF(R111=Datos!$B$79,1,0)+IF(R112=Datos!$B$79,1,0)+IF(R113=Datos!$B$79,1,0))),0,(IF(R108=Datos!$B$79,W108,0)+IF(R109=Datos!$B$79,W109,0)+IF(R110=Datos!$B$79,W110,0)+IF(R111=Datos!$B$79,W111,0)+IF(R112=Datos!$B$79,W112,0)+IF(R113=Datos!$B$79,W113,0))/(IF(R108=Datos!$B$79,1,0)+IF(R109=Datos!$B$79,1,0)+IF(R110=Datos!$B$79,1,0)+IF(R111=Datos!$B$79,1,0)+IF(R112=Datos!$B$79,1,0)+IF(R113=Datos!$B$79,1,0)))</f>
        <v>0</v>
      </c>
      <c r="AA108" s="446" t="str">
        <f>IF(K108="","-",(IF(Z108&gt;0,(IF(K108=Datos!$B$72,Datos!$B$72,IF(AND(K108=Datos!$B$73,Z108&gt;0.49),Datos!$B$72,IF(AND(K108=Datos!$B$74,Z108&gt;0.74),Datos!$B$72,IF(AND(K108=Datos!$B$74,Z108&lt;0.75,Z108&gt;0.49),Datos!$B$73,IF(AND(K108=Datos!$B$75,Z108&gt;0.74),Datos!$B$73,IF(AND(K108=Datos!$B$75,Z108&lt;0.75,Z108&gt;0.49),Datos!$B$74,IF(AND(K108=Datos!$B$76,Z108&gt;0.74),Datos!$B$74,IF(AND(K108=Datos!$B$76,Z108&lt;0.75,Z108&gt;0.49),Datos!$B$75,K108))))))))),K108)))</f>
        <v>-</v>
      </c>
      <c r="AB108" s="449" t="str">
        <f>IF(AND(Y108=Datos!$B$186,AA108=Datos!$B$193),Datos!$D$186,IF(AND(Y108=Datos!$B$186,AA108=Datos!$B$194),Datos!$E$186,IF(AND(Y108=Datos!$B$186,AA108=Datos!$B$195),Datos!$F$186,IF(AND(Y108=Datos!$B$186,AA108=Datos!$B$196),Datos!$G$186,IF(AND(Y108=Datos!$B$186,AA108=Datos!$B$197),Datos!$H$186,IF(AND(Y108=Datos!$B$187,AA108=Datos!$B$193),Datos!$D$187,IF(AND(Y108=Datos!$B$187,AA108=Datos!$B$194),Datos!$E$187,IF(AND(Y108=Datos!$B$187,AA108=Datos!$B$195),Datos!$F$187,IF(AND(Y108=Datos!$B$187,AA108=Datos!$B$196),Datos!$G$187,IF(AND(Y108=Datos!$B$187,AA108=Datos!$B$197),Datos!$H$187,IF(AND(Y108=Datos!$B$188,AA108=Datos!$B$193),Datos!$D$188,IF(AND(Y108=Datos!$B$188,AA108=Datos!$B$194),Datos!$E$188,IF(AND(Y108=Datos!$B$188,AA108=Datos!$B$195),Datos!$F$188,IF(AND(Y108=Datos!$B$188,AA108=Datos!$B$196),Datos!$G$188,IF(AND(Y108=Datos!$B$188,AA108=Datos!$B$197),Datos!$H$188,IF(AND(Y108=Datos!$B$189,AA108=Datos!$B$193),Datos!$D$189,IF(AND(Y108=Datos!$B$189,AA108=Datos!$B$194),Datos!$E$189,IF(AND(Y108=Datos!$B$189,AA108=Datos!$B$195),Datos!$F$189,IF(AND(Y108=Datos!$B$189,AA108=Datos!$B$196),Datos!$G$189,IF(AND(Y108=Datos!$B$189,AA108=Datos!$B$197),Datos!$H$189,IF(AND(Y108=Datos!$B$190,AA108=Datos!$B$193),Datos!$D$190,IF(AND(Y108=Datos!$B$190,AA108=Datos!$B$194),Datos!$E$190,IF(AND(Y108=Datos!$B$190,AA108=Datos!$B$195),Datos!$F$190,IF(AND(Y108=Datos!$B$190,AA108=Datos!$B$196),Datos!$G$190,IF(AND(Y108=Datos!$B$190,AA108=Datos!$B$197),Datos!$H$190,"-")))))))))))))))))))))))))</f>
        <v>-</v>
      </c>
      <c r="AC108" s="51"/>
    </row>
    <row r="109" spans="1:29" s="4" customFormat="1" ht="30" customHeight="1" x14ac:dyDescent="0.25">
      <c r="A109" s="105"/>
      <c r="B109" s="460"/>
      <c r="C109" s="461"/>
      <c r="D109" s="465"/>
      <c r="E109" s="469"/>
      <c r="F109" s="470"/>
      <c r="G109" s="259"/>
      <c r="H109" s="52"/>
      <c r="I109" s="53"/>
      <c r="J109" s="317"/>
      <c r="K109" s="317"/>
      <c r="L109" s="450"/>
      <c r="M109" s="53"/>
      <c r="N109" s="52"/>
      <c r="O109" s="52"/>
      <c r="P109" s="52"/>
      <c r="Q109" s="52"/>
      <c r="R109" s="53"/>
      <c r="S109" s="52"/>
      <c r="T109" s="52"/>
      <c r="U109" s="52"/>
      <c r="V109" s="52"/>
      <c r="W109" s="54">
        <f>((IF(S109=Datos!$B$83,0,IF(S109=Datos!$B$84,5,IF(S109=Datos!$B$85,10,IF(S109=Datos!$B$86,15,IF(S109=Datos!$B$87,20,IF(S109=Datos!$B$88,25,0)))))))/100)+((IF(T109=Datos!$B$83,0,IF(T109=Datos!$B$84,5,IF(T109=Datos!$B$85,10,IF(T109=Datos!$B$86,15,IF(T109=Datos!$B$87,20,IF(T109=Datos!$B$88,25,0)))))))/100)+((IF(U109=Datos!$B$83,0,IF(U109=Datos!$B$84,5,IF(U109=Datos!$B$85,10,IF(U109=Datos!$B$86,15,IF(U109=Datos!$B$87,20,IF(U109=Datos!$B$88,25,0)))))))/100)+((IF(V109=Datos!$B$83,0,IF(V109=Datos!$B$84,5,IF(V109=Datos!$B$85,10,IF(V109=Datos!$B$86,15,IF(V109=Datos!$B$87,20,IF(V109=Datos!$B$88,25,0)))))))/100)</f>
        <v>0</v>
      </c>
      <c r="X109" s="453"/>
      <c r="Y109" s="447"/>
      <c r="Z109" s="456"/>
      <c r="AA109" s="447"/>
      <c r="AB109" s="450"/>
      <c r="AC109" s="55"/>
    </row>
    <row r="110" spans="1:29" s="4" customFormat="1" ht="30" customHeight="1" x14ac:dyDescent="0.25">
      <c r="A110" s="105"/>
      <c r="B110" s="460"/>
      <c r="C110" s="461"/>
      <c r="D110" s="465"/>
      <c r="E110" s="469"/>
      <c r="F110" s="470"/>
      <c r="G110" s="259"/>
      <c r="H110" s="52"/>
      <c r="I110" s="53"/>
      <c r="J110" s="317"/>
      <c r="K110" s="317"/>
      <c r="L110" s="450"/>
      <c r="M110" s="53"/>
      <c r="N110" s="52"/>
      <c r="O110" s="52"/>
      <c r="P110" s="52"/>
      <c r="Q110" s="52"/>
      <c r="R110" s="53"/>
      <c r="S110" s="52"/>
      <c r="T110" s="52"/>
      <c r="U110" s="52"/>
      <c r="V110" s="52"/>
      <c r="W110" s="54">
        <f>((IF(S110=Datos!$B$83,0,IF(S110=Datos!$B$84,5,IF(S110=Datos!$B$85,10,IF(S110=Datos!$B$86,15,IF(S110=Datos!$B$87,20,IF(S110=Datos!$B$88,25,0)))))))/100)+((IF(T110=Datos!$B$83,0,IF(T110=Datos!$B$84,5,IF(T110=Datos!$B$85,10,IF(T110=Datos!$B$86,15,IF(T110=Datos!$B$87,20,IF(T110=Datos!$B$88,25,0)))))))/100)+((IF(U110=Datos!$B$83,0,IF(U110=Datos!$B$84,5,IF(U110=Datos!$B$85,10,IF(U110=Datos!$B$86,15,IF(U110=Datos!$B$87,20,IF(U110=Datos!$B$88,25,0)))))))/100)+((IF(V110=Datos!$B$83,0,IF(V110=Datos!$B$84,5,IF(V110=Datos!$B$85,10,IF(V110=Datos!$B$86,15,IF(V110=Datos!$B$87,20,IF(V110=Datos!$B$88,25,0)))))))/100)</f>
        <v>0</v>
      </c>
      <c r="X110" s="453"/>
      <c r="Y110" s="447"/>
      <c r="Z110" s="456"/>
      <c r="AA110" s="447"/>
      <c r="AB110" s="450"/>
      <c r="AC110" s="55"/>
    </row>
    <row r="111" spans="1:29" s="4" customFormat="1" ht="30" customHeight="1" x14ac:dyDescent="0.25">
      <c r="A111" s="105"/>
      <c r="B111" s="460"/>
      <c r="C111" s="461"/>
      <c r="D111" s="465"/>
      <c r="E111" s="469"/>
      <c r="F111" s="470"/>
      <c r="G111" s="259"/>
      <c r="H111" s="52"/>
      <c r="I111" s="53"/>
      <c r="J111" s="317"/>
      <c r="K111" s="317"/>
      <c r="L111" s="450"/>
      <c r="M111" s="53"/>
      <c r="N111" s="52"/>
      <c r="O111" s="52"/>
      <c r="P111" s="52"/>
      <c r="Q111" s="52"/>
      <c r="R111" s="53"/>
      <c r="S111" s="52"/>
      <c r="T111" s="52"/>
      <c r="U111" s="52"/>
      <c r="V111" s="52"/>
      <c r="W111" s="54">
        <f>((IF(S111=Datos!$B$83,0,IF(S111=Datos!$B$84,5,IF(S111=Datos!$B$85,10,IF(S111=Datos!$B$86,15,IF(S111=Datos!$B$87,20,IF(S111=Datos!$B$88,25,0)))))))/100)+((IF(T111=Datos!$B$83,0,IF(T111=Datos!$B$84,5,IF(T111=Datos!$B$85,10,IF(T111=Datos!$B$86,15,IF(T111=Datos!$B$87,20,IF(T111=Datos!$B$88,25,0)))))))/100)+((IF(U111=Datos!$B$83,0,IF(U111=Datos!$B$84,5,IF(U111=Datos!$B$85,10,IF(U111=Datos!$B$86,15,IF(U111=Datos!$B$87,20,IF(U111=Datos!$B$88,25,0)))))))/100)+((IF(V111=Datos!$B$83,0,IF(V111=Datos!$B$84,5,IF(V111=Datos!$B$85,10,IF(V111=Datos!$B$86,15,IF(V111=Datos!$B$87,20,IF(V111=Datos!$B$88,25,0)))))))/100)</f>
        <v>0</v>
      </c>
      <c r="X111" s="453"/>
      <c r="Y111" s="447"/>
      <c r="Z111" s="456"/>
      <c r="AA111" s="447"/>
      <c r="AB111" s="450"/>
      <c r="AC111" s="55"/>
    </row>
    <row r="112" spans="1:29" s="4" customFormat="1" ht="30" customHeight="1" x14ac:dyDescent="0.25">
      <c r="A112" s="105"/>
      <c r="B112" s="460"/>
      <c r="C112" s="461"/>
      <c r="D112" s="465"/>
      <c r="E112" s="469"/>
      <c r="F112" s="470"/>
      <c r="G112" s="259"/>
      <c r="H112" s="52"/>
      <c r="I112" s="53"/>
      <c r="J112" s="317"/>
      <c r="K112" s="317"/>
      <c r="L112" s="450"/>
      <c r="M112" s="53"/>
      <c r="N112" s="52"/>
      <c r="O112" s="52"/>
      <c r="P112" s="52"/>
      <c r="Q112" s="52"/>
      <c r="R112" s="53"/>
      <c r="S112" s="52"/>
      <c r="T112" s="52"/>
      <c r="U112" s="52"/>
      <c r="V112" s="52"/>
      <c r="W112" s="54">
        <f>((IF(S112=Datos!$B$83,0,IF(S112=Datos!$B$84,5,IF(S112=Datos!$B$85,10,IF(S112=Datos!$B$86,15,IF(S112=Datos!$B$87,20,IF(S112=Datos!$B$88,25,0)))))))/100)+((IF(T112=Datos!$B$83,0,IF(T112=Datos!$B$84,5,IF(T112=Datos!$B$85,10,IF(T112=Datos!$B$86,15,IF(T112=Datos!$B$87,20,IF(T112=Datos!$B$88,25,0)))))))/100)+((IF(U112=Datos!$B$83,0,IF(U112=Datos!$B$84,5,IF(U112=Datos!$B$85,10,IF(U112=Datos!$B$86,15,IF(U112=Datos!$B$87,20,IF(U112=Datos!$B$88,25,0)))))))/100)+((IF(V112=Datos!$B$83,0,IF(V112=Datos!$B$84,5,IF(V112=Datos!$B$85,10,IF(V112=Datos!$B$86,15,IF(V112=Datos!$B$87,20,IF(V112=Datos!$B$88,25,0)))))))/100)</f>
        <v>0</v>
      </c>
      <c r="X112" s="453"/>
      <c r="Y112" s="447"/>
      <c r="Z112" s="456"/>
      <c r="AA112" s="447"/>
      <c r="AB112" s="450"/>
      <c r="AC112" s="55"/>
    </row>
    <row r="113" spans="1:29" s="4" customFormat="1" ht="30" customHeight="1" thickBot="1" x14ac:dyDescent="0.3">
      <c r="A113" s="105"/>
      <c r="B113" s="462"/>
      <c r="C113" s="463"/>
      <c r="D113" s="466"/>
      <c r="E113" s="471"/>
      <c r="F113" s="472"/>
      <c r="G113" s="260"/>
      <c r="H113" s="70"/>
      <c r="I113" s="68"/>
      <c r="J113" s="318"/>
      <c r="K113" s="318"/>
      <c r="L113" s="451"/>
      <c r="M113" s="68"/>
      <c r="N113" s="70"/>
      <c r="O113" s="70"/>
      <c r="P113" s="70"/>
      <c r="Q113" s="70"/>
      <c r="R113" s="68"/>
      <c r="S113" s="70"/>
      <c r="T113" s="70"/>
      <c r="U113" s="70"/>
      <c r="V113" s="70"/>
      <c r="W113" s="69">
        <f>((IF(S113=Datos!$B$83,0,IF(S113=Datos!$B$84,5,IF(S113=Datos!$B$85,10,IF(S113=Datos!$B$86,15,IF(S113=Datos!$B$87,20,IF(S113=Datos!$B$88,25,0)))))))/100)+((IF(T113=Datos!$B$83,0,IF(T113=Datos!$B$84,5,IF(T113=Datos!$B$85,10,IF(T113=Datos!$B$86,15,IF(T113=Datos!$B$87,20,IF(T113=Datos!$B$88,25,0)))))))/100)+((IF(U113=Datos!$B$83,0,IF(U113=Datos!$B$84,5,IF(U113=Datos!$B$85,10,IF(U113=Datos!$B$86,15,IF(U113=Datos!$B$87,20,IF(U113=Datos!$B$88,25,0)))))))/100)+((IF(V113=Datos!$B$83,0,IF(V113=Datos!$B$84,5,IF(V113=Datos!$B$85,10,IF(V113=Datos!$B$86,15,IF(V113=Datos!$B$87,20,IF(V113=Datos!$B$88,25,0)))))))/100)</f>
        <v>0</v>
      </c>
      <c r="X113" s="454"/>
      <c r="Y113" s="448"/>
      <c r="Z113" s="457"/>
      <c r="AA113" s="448"/>
      <c r="AB113" s="451"/>
      <c r="AC113" s="59"/>
    </row>
    <row r="114" spans="1:29" s="4" customFormat="1" ht="30" customHeight="1" x14ac:dyDescent="0.25">
      <c r="A114" s="105"/>
      <c r="B114" s="458"/>
      <c r="C114" s="459"/>
      <c r="D114" s="464" t="str">
        <f>IF(B114=0,"",VLOOKUP(B114,'Datos SGC'!$B$50:$C$71,2))</f>
        <v/>
      </c>
      <c r="E114" s="467"/>
      <c r="F114" s="468"/>
      <c r="G114" s="258"/>
      <c r="H114" s="65"/>
      <c r="I114" s="66"/>
      <c r="J114" s="316"/>
      <c r="K114" s="316"/>
      <c r="L114" s="449" t="str">
        <f>IF(AND(J114=Datos!$B$186,K114=Datos!$B$193),Datos!$D$186,IF(AND(J114=Datos!$B$186,K114=Datos!$B$194),Datos!$E$186,IF(AND(J114=Datos!$B$186,K114=Datos!$B$195),Datos!$F$186,IF(AND(J114=Datos!$B$186,K114=Datos!$B$196),Datos!$G$186,IF(AND(J114=Datos!$B$186,K114=Datos!$B$197),Datos!$H$186,IF(AND(J114=Datos!$B$187,K114=Datos!$B$193),Datos!$D$187,IF(AND(J114=Datos!$B$187,K114=Datos!$B$194),Datos!$E$187,IF(AND(J114=Datos!$B$187,K114=Datos!$B$195),Datos!$F$187,IF(AND(J114=Datos!$B$187,K114=Datos!$B$196),Datos!$G$187,IF(AND(J114=Datos!$B$187,K114=Datos!$B$197),Datos!$H$187,IF(AND(J114=Datos!$B$188,K114=Datos!$B$193),Datos!$D$188,IF(AND(J114=Datos!$B$188,K114=Datos!$B$194),Datos!$E$188,IF(AND(J114=Datos!$B$188,K114=Datos!$B$195),Datos!$F$188,IF(AND(J114=Datos!$B$188,K114=Datos!$B$196),Datos!$G$188,IF(AND(J114=Datos!$B$188,K114=Datos!$B$197),Datos!$H$188,IF(AND(J114=Datos!$B$189,K114=Datos!$B$193),Datos!$D$189,IF(AND(J114=Datos!$B$189,K114=Datos!$B$194),Datos!$E$189,IF(AND(J114=Datos!$B$189,K114=Datos!$B$195),Datos!$F$189,IF(AND(J114=Datos!$B$189,K114=Datos!$B$196),Datos!$G$189,IF(AND(J114=Datos!$B$189,K114=Datos!$B$197),Datos!$H$189,IF(AND(J114=Datos!$B$190,K114=Datos!$B$193),Datos!$D$190,IF(AND(J114=Datos!$B$190,K114=Datos!$B$194),Datos!$E$190,IF(AND(J114=Datos!$B$190,K114=Datos!$B$195),Datos!$F$190,IF(AND(J114=Datos!$B$190,K114=Datos!$B$196),Datos!$G$190,IF(AND(J114=Datos!$B$190,K114=Datos!$B$197),Datos!$H$190,"-")))))))))))))))))))))))))</f>
        <v>-</v>
      </c>
      <c r="M114" s="66"/>
      <c r="N114" s="65"/>
      <c r="O114" s="65"/>
      <c r="P114" s="65"/>
      <c r="Q114" s="65"/>
      <c r="R114" s="66"/>
      <c r="S114" s="65"/>
      <c r="T114" s="65"/>
      <c r="U114" s="65"/>
      <c r="V114" s="65"/>
      <c r="W114" s="64">
        <f>((IF(S114=Datos!$B$83,0,IF(S114=Datos!$B$84,5,IF(S114=Datos!$B$85,10,IF(S114=Datos!$B$86,15,IF(S114=Datos!$B$87,20,IF(S114=Datos!$B$88,25,0)))))))/100)+((IF(T114=Datos!$B$83,0,IF(T114=Datos!$B$84,5,IF(T114=Datos!$B$85,10,IF(T114=Datos!$B$86,15,IF(T114=Datos!$B$87,20,IF(T114=Datos!$B$88,25,0)))))))/100)+((IF(U114=Datos!$B$83,0,IF(U114=Datos!$B$84,5,IF(U114=Datos!$B$85,10,IF(U114=Datos!$B$86,15,IF(U114=Datos!$B$87,20,IF(U114=Datos!$B$88,25,0)))))))/100)+((IF(V114=Datos!$B$83,0,IF(V114=Datos!$B$84,5,IF(V114=Datos!$B$85,10,IF(V114=Datos!$B$86,15,IF(V114=Datos!$B$87,20,IF(V114=Datos!$B$88,25,0)))))))/100)</f>
        <v>0</v>
      </c>
      <c r="X114" s="452">
        <f>IF(ISERROR((IF(R114=Datos!$B$80,W114,0)+IF(R115=Datos!$B$80,W115,0)+IF(R116=Datos!$B$80,W116,0)+IF(R117=Datos!$B$80,W117,0)+IF(R118=Datos!$B$80,W118,0)+IF(R119=Datos!$B$80,W119,0))/(IF(R114=Datos!$B$80,1,0)+IF(R115=Datos!$B$80,1,0)+IF(R116=Datos!$B$80,1,0)+IF(R117=Datos!$B$80,1,0)+IF(R118=Datos!$B$80,1,0)+IF(R119=Datos!$B$80,1,0))),0,(IF(R114=Datos!$B$80,W114,0)+IF(R115=Datos!$B$80,W115,0)+IF(R116=Datos!$B$80,W116,0)+IF(R117=Datos!$B$80,W117,0)+IF(R118=Datos!$B$80,W118,0)+IF(R119=Datos!$B$80,W119,0))/(IF(R114=Datos!$B$80,1,0)+IF(R115=Datos!$B$80,1,0)+IF(R116=Datos!$B$80,1,0)+IF(R117=Datos!$B$80,1,0)+IF(R118=Datos!$B$80,1,0)+IF(R119=Datos!$B$80,1,0)))</f>
        <v>0</v>
      </c>
      <c r="Y114" s="446" t="str">
        <f>IF(J114="","-",(IF(X114&gt;0,(IF(J114=Datos!$B$65,Datos!$B$65,IF(AND(J114=Datos!$B$66,X114&gt;0.49),Datos!$B$65,IF(AND(J114=Datos!$B$67,X114&gt;0.74),Datos!$B$65,IF(AND(J114=Datos!$B$67,X114&lt;0.75,X114&gt;0.49),Datos!$B$66,IF(AND(J114=Datos!$B$68,X114&gt;0.74),Datos!$B$66,IF(AND(J114=Datos!$B$68,X114&lt;0.75,X114&gt;0.49),Datos!$B$67,IF(AND(J114=Datos!$B$69,X114&gt;0.74),Datos!$B$67,IF(AND(J114=Datos!$B$69,X114&lt;0.75,X114&gt;0.49),Datos!$B$68,J114))))))))),J114)))</f>
        <v>-</v>
      </c>
      <c r="Z114" s="455">
        <f>IF(ISERROR((IF(R114=Datos!$B$79,W114,0)+IF(R115=Datos!$B$79,W115,0)+IF(R116=Datos!$B$79,W116,0)+IF(R117=Datos!$B$79,W117,0)+IF(R118=Datos!$B$79,W118,0)+IF(R119=Datos!$B$79,W119,0))/(IF(R114=Datos!$B$79,1,0)+IF(R115=Datos!$B$79,1,0)+IF(R116=Datos!$B$79,1,0)+IF(R117=Datos!$B$79,1,0)+IF(R118=Datos!$B$79,1,0)+IF(R119=Datos!$B$79,1,0))),0,(IF(R114=Datos!$B$79,W114,0)+IF(R115=Datos!$B$79,W115,0)+IF(R116=Datos!$B$79,W116,0)+IF(R117=Datos!$B$79,W117,0)+IF(R118=Datos!$B$79,W118,0)+IF(R119=Datos!$B$79,W119,0))/(IF(R114=Datos!$B$79,1,0)+IF(R115=Datos!$B$79,1,0)+IF(R116=Datos!$B$79,1,0)+IF(R117=Datos!$B$79,1,0)+IF(R118=Datos!$B$79,1,0)+IF(R119=Datos!$B$79,1,0)))</f>
        <v>0</v>
      </c>
      <c r="AA114" s="446" t="str">
        <f>IF(K114="","-",(IF(Z114&gt;0,(IF(K114=Datos!$B$72,Datos!$B$72,IF(AND(K114=Datos!$B$73,Z114&gt;0.49),Datos!$B$72,IF(AND(K114=Datos!$B$74,Z114&gt;0.74),Datos!$B$72,IF(AND(K114=Datos!$B$74,Z114&lt;0.75,Z114&gt;0.49),Datos!$B$73,IF(AND(K114=Datos!$B$75,Z114&gt;0.74),Datos!$B$73,IF(AND(K114=Datos!$B$75,Z114&lt;0.75,Z114&gt;0.49),Datos!$B$74,IF(AND(K114=Datos!$B$76,Z114&gt;0.74),Datos!$B$74,IF(AND(K114=Datos!$B$76,Z114&lt;0.75,Z114&gt;0.49),Datos!$B$75,K114))))))))),K114)))</f>
        <v>-</v>
      </c>
      <c r="AB114" s="449" t="str">
        <f>IF(AND(Y114=Datos!$B$186,AA114=Datos!$B$193),Datos!$D$186,IF(AND(Y114=Datos!$B$186,AA114=Datos!$B$194),Datos!$E$186,IF(AND(Y114=Datos!$B$186,AA114=Datos!$B$195),Datos!$F$186,IF(AND(Y114=Datos!$B$186,AA114=Datos!$B$196),Datos!$G$186,IF(AND(Y114=Datos!$B$186,AA114=Datos!$B$197),Datos!$H$186,IF(AND(Y114=Datos!$B$187,AA114=Datos!$B$193),Datos!$D$187,IF(AND(Y114=Datos!$B$187,AA114=Datos!$B$194),Datos!$E$187,IF(AND(Y114=Datos!$B$187,AA114=Datos!$B$195),Datos!$F$187,IF(AND(Y114=Datos!$B$187,AA114=Datos!$B$196),Datos!$G$187,IF(AND(Y114=Datos!$B$187,AA114=Datos!$B$197),Datos!$H$187,IF(AND(Y114=Datos!$B$188,AA114=Datos!$B$193),Datos!$D$188,IF(AND(Y114=Datos!$B$188,AA114=Datos!$B$194),Datos!$E$188,IF(AND(Y114=Datos!$B$188,AA114=Datos!$B$195),Datos!$F$188,IF(AND(Y114=Datos!$B$188,AA114=Datos!$B$196),Datos!$G$188,IF(AND(Y114=Datos!$B$188,AA114=Datos!$B$197),Datos!$H$188,IF(AND(Y114=Datos!$B$189,AA114=Datos!$B$193),Datos!$D$189,IF(AND(Y114=Datos!$B$189,AA114=Datos!$B$194),Datos!$E$189,IF(AND(Y114=Datos!$B$189,AA114=Datos!$B$195),Datos!$F$189,IF(AND(Y114=Datos!$B$189,AA114=Datos!$B$196),Datos!$G$189,IF(AND(Y114=Datos!$B$189,AA114=Datos!$B$197),Datos!$H$189,IF(AND(Y114=Datos!$B$190,AA114=Datos!$B$193),Datos!$D$190,IF(AND(Y114=Datos!$B$190,AA114=Datos!$B$194),Datos!$E$190,IF(AND(Y114=Datos!$B$190,AA114=Datos!$B$195),Datos!$F$190,IF(AND(Y114=Datos!$B$190,AA114=Datos!$B$196),Datos!$G$190,IF(AND(Y114=Datos!$B$190,AA114=Datos!$B$197),Datos!$H$190,"-")))))))))))))))))))))))))</f>
        <v>-</v>
      </c>
      <c r="AC114" s="51"/>
    </row>
    <row r="115" spans="1:29" s="4" customFormat="1" ht="30" customHeight="1" x14ac:dyDescent="0.25">
      <c r="A115" s="105"/>
      <c r="B115" s="460"/>
      <c r="C115" s="461"/>
      <c r="D115" s="465"/>
      <c r="E115" s="469"/>
      <c r="F115" s="470"/>
      <c r="G115" s="259"/>
      <c r="H115" s="52"/>
      <c r="I115" s="53"/>
      <c r="J115" s="317"/>
      <c r="K115" s="317"/>
      <c r="L115" s="450"/>
      <c r="M115" s="53"/>
      <c r="N115" s="52"/>
      <c r="O115" s="52"/>
      <c r="P115" s="52"/>
      <c r="Q115" s="52"/>
      <c r="R115" s="53"/>
      <c r="S115" s="52"/>
      <c r="T115" s="52"/>
      <c r="U115" s="52"/>
      <c r="V115" s="52"/>
      <c r="W115" s="54">
        <f>((IF(S115=Datos!$B$83,0,IF(S115=Datos!$B$84,5,IF(S115=Datos!$B$85,10,IF(S115=Datos!$B$86,15,IF(S115=Datos!$B$87,20,IF(S115=Datos!$B$88,25,0)))))))/100)+((IF(T115=Datos!$B$83,0,IF(T115=Datos!$B$84,5,IF(T115=Datos!$B$85,10,IF(T115=Datos!$B$86,15,IF(T115=Datos!$B$87,20,IF(T115=Datos!$B$88,25,0)))))))/100)+((IF(U115=Datos!$B$83,0,IF(U115=Datos!$B$84,5,IF(U115=Datos!$B$85,10,IF(U115=Datos!$B$86,15,IF(U115=Datos!$B$87,20,IF(U115=Datos!$B$88,25,0)))))))/100)+((IF(V115=Datos!$B$83,0,IF(V115=Datos!$B$84,5,IF(V115=Datos!$B$85,10,IF(V115=Datos!$B$86,15,IF(V115=Datos!$B$87,20,IF(V115=Datos!$B$88,25,0)))))))/100)</f>
        <v>0</v>
      </c>
      <c r="X115" s="453"/>
      <c r="Y115" s="447"/>
      <c r="Z115" s="456"/>
      <c r="AA115" s="447"/>
      <c r="AB115" s="450"/>
      <c r="AC115" s="55"/>
    </row>
    <row r="116" spans="1:29" s="4" customFormat="1" ht="30" customHeight="1" x14ac:dyDescent="0.25">
      <c r="A116" s="105"/>
      <c r="B116" s="460"/>
      <c r="C116" s="461"/>
      <c r="D116" s="465"/>
      <c r="E116" s="469"/>
      <c r="F116" s="470"/>
      <c r="G116" s="259"/>
      <c r="H116" s="52"/>
      <c r="I116" s="53"/>
      <c r="J116" s="317"/>
      <c r="K116" s="317"/>
      <c r="L116" s="450"/>
      <c r="M116" s="53"/>
      <c r="N116" s="52"/>
      <c r="O116" s="52"/>
      <c r="P116" s="52"/>
      <c r="Q116" s="52"/>
      <c r="R116" s="53"/>
      <c r="S116" s="52"/>
      <c r="T116" s="52"/>
      <c r="U116" s="52"/>
      <c r="V116" s="52"/>
      <c r="W116" s="54">
        <f>((IF(S116=Datos!$B$83,0,IF(S116=Datos!$B$84,5,IF(S116=Datos!$B$85,10,IF(S116=Datos!$B$86,15,IF(S116=Datos!$B$87,20,IF(S116=Datos!$B$88,25,0)))))))/100)+((IF(T116=Datos!$B$83,0,IF(T116=Datos!$B$84,5,IF(T116=Datos!$B$85,10,IF(T116=Datos!$B$86,15,IF(T116=Datos!$B$87,20,IF(T116=Datos!$B$88,25,0)))))))/100)+((IF(U116=Datos!$B$83,0,IF(U116=Datos!$B$84,5,IF(U116=Datos!$B$85,10,IF(U116=Datos!$B$86,15,IF(U116=Datos!$B$87,20,IF(U116=Datos!$B$88,25,0)))))))/100)+((IF(V116=Datos!$B$83,0,IF(V116=Datos!$B$84,5,IF(V116=Datos!$B$85,10,IF(V116=Datos!$B$86,15,IF(V116=Datos!$B$87,20,IF(V116=Datos!$B$88,25,0)))))))/100)</f>
        <v>0</v>
      </c>
      <c r="X116" s="453"/>
      <c r="Y116" s="447"/>
      <c r="Z116" s="456"/>
      <c r="AA116" s="447"/>
      <c r="AB116" s="450"/>
      <c r="AC116" s="55"/>
    </row>
    <row r="117" spans="1:29" s="4" customFormat="1" ht="30" customHeight="1" x14ac:dyDescent="0.25">
      <c r="A117" s="105"/>
      <c r="B117" s="460"/>
      <c r="C117" s="461"/>
      <c r="D117" s="465"/>
      <c r="E117" s="469"/>
      <c r="F117" s="470"/>
      <c r="G117" s="259"/>
      <c r="H117" s="52"/>
      <c r="I117" s="53"/>
      <c r="J117" s="317"/>
      <c r="K117" s="317"/>
      <c r="L117" s="450"/>
      <c r="M117" s="53"/>
      <c r="N117" s="52"/>
      <c r="O117" s="52"/>
      <c r="P117" s="52"/>
      <c r="Q117" s="52"/>
      <c r="R117" s="53"/>
      <c r="S117" s="52"/>
      <c r="T117" s="52"/>
      <c r="U117" s="52"/>
      <c r="V117" s="52"/>
      <c r="W117" s="54">
        <f>((IF(S117=Datos!$B$83,0,IF(S117=Datos!$B$84,5,IF(S117=Datos!$B$85,10,IF(S117=Datos!$B$86,15,IF(S117=Datos!$B$87,20,IF(S117=Datos!$B$88,25,0)))))))/100)+((IF(T117=Datos!$B$83,0,IF(T117=Datos!$B$84,5,IF(T117=Datos!$B$85,10,IF(T117=Datos!$B$86,15,IF(T117=Datos!$B$87,20,IF(T117=Datos!$B$88,25,0)))))))/100)+((IF(U117=Datos!$B$83,0,IF(U117=Datos!$B$84,5,IF(U117=Datos!$B$85,10,IF(U117=Datos!$B$86,15,IF(U117=Datos!$B$87,20,IF(U117=Datos!$B$88,25,0)))))))/100)+((IF(V117=Datos!$B$83,0,IF(V117=Datos!$B$84,5,IF(V117=Datos!$B$85,10,IF(V117=Datos!$B$86,15,IF(V117=Datos!$B$87,20,IF(V117=Datos!$B$88,25,0)))))))/100)</f>
        <v>0</v>
      </c>
      <c r="X117" s="453"/>
      <c r="Y117" s="447"/>
      <c r="Z117" s="456"/>
      <c r="AA117" s="447"/>
      <c r="AB117" s="450"/>
      <c r="AC117" s="55"/>
    </row>
    <row r="118" spans="1:29" s="4" customFormat="1" ht="30" customHeight="1" x14ac:dyDescent="0.25">
      <c r="A118" s="105"/>
      <c r="B118" s="460"/>
      <c r="C118" s="461"/>
      <c r="D118" s="465"/>
      <c r="E118" s="469"/>
      <c r="F118" s="470"/>
      <c r="G118" s="259"/>
      <c r="H118" s="52"/>
      <c r="I118" s="53"/>
      <c r="J118" s="317"/>
      <c r="K118" s="317"/>
      <c r="L118" s="450"/>
      <c r="M118" s="53"/>
      <c r="N118" s="52"/>
      <c r="O118" s="52"/>
      <c r="P118" s="52"/>
      <c r="Q118" s="52"/>
      <c r="R118" s="53"/>
      <c r="S118" s="52"/>
      <c r="T118" s="52"/>
      <c r="U118" s="52"/>
      <c r="V118" s="52"/>
      <c r="W118" s="54">
        <f>((IF(S118=Datos!$B$83,0,IF(S118=Datos!$B$84,5,IF(S118=Datos!$B$85,10,IF(S118=Datos!$B$86,15,IF(S118=Datos!$B$87,20,IF(S118=Datos!$B$88,25,0)))))))/100)+((IF(T118=Datos!$B$83,0,IF(T118=Datos!$B$84,5,IF(T118=Datos!$B$85,10,IF(T118=Datos!$B$86,15,IF(T118=Datos!$B$87,20,IF(T118=Datos!$B$88,25,0)))))))/100)+((IF(U118=Datos!$B$83,0,IF(U118=Datos!$B$84,5,IF(U118=Datos!$B$85,10,IF(U118=Datos!$B$86,15,IF(U118=Datos!$B$87,20,IF(U118=Datos!$B$88,25,0)))))))/100)+((IF(V118=Datos!$B$83,0,IF(V118=Datos!$B$84,5,IF(V118=Datos!$B$85,10,IF(V118=Datos!$B$86,15,IF(V118=Datos!$B$87,20,IF(V118=Datos!$B$88,25,0)))))))/100)</f>
        <v>0</v>
      </c>
      <c r="X118" s="453"/>
      <c r="Y118" s="447"/>
      <c r="Z118" s="456"/>
      <c r="AA118" s="447"/>
      <c r="AB118" s="450"/>
      <c r="AC118" s="55"/>
    </row>
    <row r="119" spans="1:29" s="4" customFormat="1" ht="30" customHeight="1" thickBot="1" x14ac:dyDescent="0.3">
      <c r="A119" s="105"/>
      <c r="B119" s="462"/>
      <c r="C119" s="463"/>
      <c r="D119" s="466"/>
      <c r="E119" s="471"/>
      <c r="F119" s="472"/>
      <c r="G119" s="260"/>
      <c r="H119" s="70"/>
      <c r="I119" s="68"/>
      <c r="J119" s="318"/>
      <c r="K119" s="318"/>
      <c r="L119" s="451"/>
      <c r="M119" s="68"/>
      <c r="N119" s="70"/>
      <c r="O119" s="70"/>
      <c r="P119" s="70"/>
      <c r="Q119" s="70"/>
      <c r="R119" s="68"/>
      <c r="S119" s="70"/>
      <c r="T119" s="70"/>
      <c r="U119" s="70"/>
      <c r="V119" s="70"/>
      <c r="W119" s="69">
        <f>((IF(S119=Datos!$B$83,0,IF(S119=Datos!$B$84,5,IF(S119=Datos!$B$85,10,IF(S119=Datos!$B$86,15,IF(S119=Datos!$B$87,20,IF(S119=Datos!$B$88,25,0)))))))/100)+((IF(T119=Datos!$B$83,0,IF(T119=Datos!$B$84,5,IF(T119=Datos!$B$85,10,IF(T119=Datos!$B$86,15,IF(T119=Datos!$B$87,20,IF(T119=Datos!$B$88,25,0)))))))/100)+((IF(U119=Datos!$B$83,0,IF(U119=Datos!$B$84,5,IF(U119=Datos!$B$85,10,IF(U119=Datos!$B$86,15,IF(U119=Datos!$B$87,20,IF(U119=Datos!$B$88,25,0)))))))/100)+((IF(V119=Datos!$B$83,0,IF(V119=Datos!$B$84,5,IF(V119=Datos!$B$85,10,IF(V119=Datos!$B$86,15,IF(V119=Datos!$B$87,20,IF(V119=Datos!$B$88,25,0)))))))/100)</f>
        <v>0</v>
      </c>
      <c r="X119" s="454"/>
      <c r="Y119" s="448"/>
      <c r="Z119" s="457"/>
      <c r="AA119" s="448"/>
      <c r="AB119" s="451"/>
      <c r="AC119" s="59"/>
    </row>
    <row r="120" spans="1:29" s="4" customFormat="1" ht="30" customHeight="1" x14ac:dyDescent="0.25">
      <c r="A120" s="105"/>
      <c r="B120" s="458"/>
      <c r="C120" s="459"/>
      <c r="D120" s="464" t="str">
        <f>IF(B120=0,"",VLOOKUP(B120,'Datos SGC'!$B$50:$C$71,2))</f>
        <v/>
      </c>
      <c r="E120" s="467"/>
      <c r="F120" s="468"/>
      <c r="G120" s="258"/>
      <c r="H120" s="65"/>
      <c r="I120" s="66"/>
      <c r="J120" s="316"/>
      <c r="K120" s="316"/>
      <c r="L120" s="449" t="str">
        <f>IF(AND(J120=Datos!$B$186,K120=Datos!$B$193),Datos!$D$186,IF(AND(J120=Datos!$B$186,K120=Datos!$B$194),Datos!$E$186,IF(AND(J120=Datos!$B$186,K120=Datos!$B$195),Datos!$F$186,IF(AND(J120=Datos!$B$186,K120=Datos!$B$196),Datos!$G$186,IF(AND(J120=Datos!$B$186,K120=Datos!$B$197),Datos!$H$186,IF(AND(J120=Datos!$B$187,K120=Datos!$B$193),Datos!$D$187,IF(AND(J120=Datos!$B$187,K120=Datos!$B$194),Datos!$E$187,IF(AND(J120=Datos!$B$187,K120=Datos!$B$195),Datos!$F$187,IF(AND(J120=Datos!$B$187,K120=Datos!$B$196),Datos!$G$187,IF(AND(J120=Datos!$B$187,K120=Datos!$B$197),Datos!$H$187,IF(AND(J120=Datos!$B$188,K120=Datos!$B$193),Datos!$D$188,IF(AND(J120=Datos!$B$188,K120=Datos!$B$194),Datos!$E$188,IF(AND(J120=Datos!$B$188,K120=Datos!$B$195),Datos!$F$188,IF(AND(J120=Datos!$B$188,K120=Datos!$B$196),Datos!$G$188,IF(AND(J120=Datos!$B$188,K120=Datos!$B$197),Datos!$H$188,IF(AND(J120=Datos!$B$189,K120=Datos!$B$193),Datos!$D$189,IF(AND(J120=Datos!$B$189,K120=Datos!$B$194),Datos!$E$189,IF(AND(J120=Datos!$B$189,K120=Datos!$B$195),Datos!$F$189,IF(AND(J120=Datos!$B$189,K120=Datos!$B$196),Datos!$G$189,IF(AND(J120=Datos!$B$189,K120=Datos!$B$197),Datos!$H$189,IF(AND(J120=Datos!$B$190,K120=Datos!$B$193),Datos!$D$190,IF(AND(J120=Datos!$B$190,K120=Datos!$B$194),Datos!$E$190,IF(AND(J120=Datos!$B$190,K120=Datos!$B$195),Datos!$F$190,IF(AND(J120=Datos!$B$190,K120=Datos!$B$196),Datos!$G$190,IF(AND(J120=Datos!$B$190,K120=Datos!$B$197),Datos!$H$190,"-")))))))))))))))))))))))))</f>
        <v>-</v>
      </c>
      <c r="M120" s="66"/>
      <c r="N120" s="65"/>
      <c r="O120" s="65"/>
      <c r="P120" s="65"/>
      <c r="Q120" s="65"/>
      <c r="R120" s="66"/>
      <c r="S120" s="65"/>
      <c r="T120" s="65"/>
      <c r="U120" s="65"/>
      <c r="V120" s="65"/>
      <c r="W120" s="64">
        <f>((IF(S120=Datos!$B$83,0,IF(S120=Datos!$B$84,5,IF(S120=Datos!$B$85,10,IF(S120=Datos!$B$86,15,IF(S120=Datos!$B$87,20,IF(S120=Datos!$B$88,25,0)))))))/100)+((IF(T120=Datos!$B$83,0,IF(T120=Datos!$B$84,5,IF(T120=Datos!$B$85,10,IF(T120=Datos!$B$86,15,IF(T120=Datos!$B$87,20,IF(T120=Datos!$B$88,25,0)))))))/100)+((IF(U120=Datos!$B$83,0,IF(U120=Datos!$B$84,5,IF(U120=Datos!$B$85,10,IF(U120=Datos!$B$86,15,IF(U120=Datos!$B$87,20,IF(U120=Datos!$B$88,25,0)))))))/100)+((IF(V120=Datos!$B$83,0,IF(V120=Datos!$B$84,5,IF(V120=Datos!$B$85,10,IF(V120=Datos!$B$86,15,IF(V120=Datos!$B$87,20,IF(V120=Datos!$B$88,25,0)))))))/100)</f>
        <v>0</v>
      </c>
      <c r="X120" s="452">
        <f>IF(ISERROR((IF(R120=Datos!$B$80,W120,0)+IF(R121=Datos!$B$80,W121,0)+IF(R122=Datos!$B$80,W122,0)+IF(R123=Datos!$B$80,W123,0)+IF(R124=Datos!$B$80,W124,0)+IF(R125=Datos!$B$80,W125,0))/(IF(R120=Datos!$B$80,1,0)+IF(R121=Datos!$B$80,1,0)+IF(R122=Datos!$B$80,1,0)+IF(R123=Datos!$B$80,1,0)+IF(R124=Datos!$B$80,1,0)+IF(R125=Datos!$B$80,1,0))),0,(IF(R120=Datos!$B$80,W120,0)+IF(R121=Datos!$B$80,W121,0)+IF(R122=Datos!$B$80,W122,0)+IF(R123=Datos!$B$80,W123,0)+IF(R124=Datos!$B$80,W124,0)+IF(R125=Datos!$B$80,W125,0))/(IF(R120=Datos!$B$80,1,0)+IF(R121=Datos!$B$80,1,0)+IF(R122=Datos!$B$80,1,0)+IF(R123=Datos!$B$80,1,0)+IF(R124=Datos!$B$80,1,0)+IF(R125=Datos!$B$80,1,0)))</f>
        <v>0</v>
      </c>
      <c r="Y120" s="446" t="str">
        <f>IF(J120="","-",(IF(X120&gt;0,(IF(J120=Datos!$B$65,Datos!$B$65,IF(AND(J120=Datos!$B$66,X120&gt;0.49),Datos!$B$65,IF(AND(J120=Datos!$B$67,X120&gt;0.74),Datos!$B$65,IF(AND(J120=Datos!$B$67,X120&lt;0.75,X120&gt;0.49),Datos!$B$66,IF(AND(J120=Datos!$B$68,X120&gt;0.74),Datos!$B$66,IF(AND(J120=Datos!$B$68,X120&lt;0.75,X120&gt;0.49),Datos!$B$67,IF(AND(J120=Datos!$B$69,X120&gt;0.74),Datos!$B$67,IF(AND(J120=Datos!$B$69,X120&lt;0.75,X120&gt;0.49),Datos!$B$68,J120))))))))),J120)))</f>
        <v>-</v>
      </c>
      <c r="Z120" s="455">
        <f>IF(ISERROR((IF(R120=Datos!$B$79,W120,0)+IF(R121=Datos!$B$79,W121,0)+IF(R122=Datos!$B$79,W122,0)+IF(R123=Datos!$B$79,W123,0)+IF(R124=Datos!$B$79,W124,0)+IF(R125=Datos!$B$79,W125,0))/(IF(R120=Datos!$B$79,1,0)+IF(R121=Datos!$B$79,1,0)+IF(R122=Datos!$B$79,1,0)+IF(R123=Datos!$B$79,1,0)+IF(R124=Datos!$B$79,1,0)+IF(R125=Datos!$B$79,1,0))),0,(IF(R120=Datos!$B$79,W120,0)+IF(R121=Datos!$B$79,W121,0)+IF(R122=Datos!$B$79,W122,0)+IF(R123=Datos!$B$79,W123,0)+IF(R124=Datos!$B$79,W124,0)+IF(R125=Datos!$B$79,W125,0))/(IF(R120=Datos!$B$79,1,0)+IF(R121=Datos!$B$79,1,0)+IF(R122=Datos!$B$79,1,0)+IF(R123=Datos!$B$79,1,0)+IF(R124=Datos!$B$79,1,0)+IF(R125=Datos!$B$79,1,0)))</f>
        <v>0</v>
      </c>
      <c r="AA120" s="446" t="str">
        <f>IF(K120="","-",(IF(Z120&gt;0,(IF(K120=Datos!$B$72,Datos!$B$72,IF(AND(K120=Datos!$B$73,Z120&gt;0.49),Datos!$B$72,IF(AND(K120=Datos!$B$74,Z120&gt;0.74),Datos!$B$72,IF(AND(K120=Datos!$B$74,Z120&lt;0.75,Z120&gt;0.49),Datos!$B$73,IF(AND(K120=Datos!$B$75,Z120&gt;0.74),Datos!$B$73,IF(AND(K120=Datos!$B$75,Z120&lt;0.75,Z120&gt;0.49),Datos!$B$74,IF(AND(K120=Datos!$B$76,Z120&gt;0.74),Datos!$B$74,IF(AND(K120=Datos!$B$76,Z120&lt;0.75,Z120&gt;0.49),Datos!$B$75,K120))))))))),K120)))</f>
        <v>-</v>
      </c>
      <c r="AB120" s="449" t="str">
        <f>IF(AND(Y120=Datos!$B$186,AA120=Datos!$B$193),Datos!$D$186,IF(AND(Y120=Datos!$B$186,AA120=Datos!$B$194),Datos!$E$186,IF(AND(Y120=Datos!$B$186,AA120=Datos!$B$195),Datos!$F$186,IF(AND(Y120=Datos!$B$186,AA120=Datos!$B$196),Datos!$G$186,IF(AND(Y120=Datos!$B$186,AA120=Datos!$B$197),Datos!$H$186,IF(AND(Y120=Datos!$B$187,AA120=Datos!$B$193),Datos!$D$187,IF(AND(Y120=Datos!$B$187,AA120=Datos!$B$194),Datos!$E$187,IF(AND(Y120=Datos!$B$187,AA120=Datos!$B$195),Datos!$F$187,IF(AND(Y120=Datos!$B$187,AA120=Datos!$B$196),Datos!$G$187,IF(AND(Y120=Datos!$B$187,AA120=Datos!$B$197),Datos!$H$187,IF(AND(Y120=Datos!$B$188,AA120=Datos!$B$193),Datos!$D$188,IF(AND(Y120=Datos!$B$188,AA120=Datos!$B$194),Datos!$E$188,IF(AND(Y120=Datos!$B$188,AA120=Datos!$B$195),Datos!$F$188,IF(AND(Y120=Datos!$B$188,AA120=Datos!$B$196),Datos!$G$188,IF(AND(Y120=Datos!$B$188,AA120=Datos!$B$197),Datos!$H$188,IF(AND(Y120=Datos!$B$189,AA120=Datos!$B$193),Datos!$D$189,IF(AND(Y120=Datos!$B$189,AA120=Datos!$B$194),Datos!$E$189,IF(AND(Y120=Datos!$B$189,AA120=Datos!$B$195),Datos!$F$189,IF(AND(Y120=Datos!$B$189,AA120=Datos!$B$196),Datos!$G$189,IF(AND(Y120=Datos!$B$189,AA120=Datos!$B$197),Datos!$H$189,IF(AND(Y120=Datos!$B$190,AA120=Datos!$B$193),Datos!$D$190,IF(AND(Y120=Datos!$B$190,AA120=Datos!$B$194),Datos!$E$190,IF(AND(Y120=Datos!$B$190,AA120=Datos!$B$195),Datos!$F$190,IF(AND(Y120=Datos!$B$190,AA120=Datos!$B$196),Datos!$G$190,IF(AND(Y120=Datos!$B$190,AA120=Datos!$B$197),Datos!$H$190,"-")))))))))))))))))))))))))</f>
        <v>-</v>
      </c>
      <c r="AC120" s="51"/>
    </row>
    <row r="121" spans="1:29" s="4" customFormat="1" ht="30" customHeight="1" x14ac:dyDescent="0.25">
      <c r="A121" s="105"/>
      <c r="B121" s="460"/>
      <c r="C121" s="461"/>
      <c r="D121" s="465"/>
      <c r="E121" s="469"/>
      <c r="F121" s="470"/>
      <c r="G121" s="259"/>
      <c r="H121" s="52"/>
      <c r="I121" s="53"/>
      <c r="J121" s="317"/>
      <c r="K121" s="317"/>
      <c r="L121" s="450"/>
      <c r="M121" s="53"/>
      <c r="N121" s="52"/>
      <c r="O121" s="52"/>
      <c r="P121" s="52"/>
      <c r="Q121" s="52"/>
      <c r="R121" s="53"/>
      <c r="S121" s="52"/>
      <c r="T121" s="52"/>
      <c r="U121" s="52"/>
      <c r="V121" s="52"/>
      <c r="W121" s="54">
        <f>((IF(S121=Datos!$B$83,0,IF(S121=Datos!$B$84,5,IF(S121=Datos!$B$85,10,IF(S121=Datos!$B$86,15,IF(S121=Datos!$B$87,20,IF(S121=Datos!$B$88,25,0)))))))/100)+((IF(T121=Datos!$B$83,0,IF(T121=Datos!$B$84,5,IF(T121=Datos!$B$85,10,IF(T121=Datos!$B$86,15,IF(T121=Datos!$B$87,20,IF(T121=Datos!$B$88,25,0)))))))/100)+((IF(U121=Datos!$B$83,0,IF(U121=Datos!$B$84,5,IF(U121=Datos!$B$85,10,IF(U121=Datos!$B$86,15,IF(U121=Datos!$B$87,20,IF(U121=Datos!$B$88,25,0)))))))/100)+((IF(V121=Datos!$B$83,0,IF(V121=Datos!$B$84,5,IF(V121=Datos!$B$85,10,IF(V121=Datos!$B$86,15,IF(V121=Datos!$B$87,20,IF(V121=Datos!$B$88,25,0)))))))/100)</f>
        <v>0</v>
      </c>
      <c r="X121" s="453"/>
      <c r="Y121" s="447"/>
      <c r="Z121" s="456"/>
      <c r="AA121" s="447"/>
      <c r="AB121" s="450"/>
      <c r="AC121" s="55"/>
    </row>
    <row r="122" spans="1:29" s="4" customFormat="1" ht="30" customHeight="1" x14ac:dyDescent="0.25">
      <c r="A122" s="105"/>
      <c r="B122" s="460"/>
      <c r="C122" s="461"/>
      <c r="D122" s="465"/>
      <c r="E122" s="469"/>
      <c r="F122" s="470"/>
      <c r="G122" s="259"/>
      <c r="H122" s="52"/>
      <c r="I122" s="53"/>
      <c r="J122" s="317"/>
      <c r="K122" s="317"/>
      <c r="L122" s="450"/>
      <c r="M122" s="53"/>
      <c r="N122" s="52"/>
      <c r="O122" s="52"/>
      <c r="P122" s="52"/>
      <c r="Q122" s="52"/>
      <c r="R122" s="53"/>
      <c r="S122" s="52"/>
      <c r="T122" s="52"/>
      <c r="U122" s="52"/>
      <c r="V122" s="52"/>
      <c r="W122" s="54">
        <f>((IF(S122=Datos!$B$83,0,IF(S122=Datos!$B$84,5,IF(S122=Datos!$B$85,10,IF(S122=Datos!$B$86,15,IF(S122=Datos!$B$87,20,IF(S122=Datos!$B$88,25,0)))))))/100)+((IF(T122=Datos!$B$83,0,IF(T122=Datos!$B$84,5,IF(T122=Datos!$B$85,10,IF(T122=Datos!$B$86,15,IF(T122=Datos!$B$87,20,IF(T122=Datos!$B$88,25,0)))))))/100)+((IF(U122=Datos!$B$83,0,IF(U122=Datos!$B$84,5,IF(U122=Datos!$B$85,10,IF(U122=Datos!$B$86,15,IF(U122=Datos!$B$87,20,IF(U122=Datos!$B$88,25,0)))))))/100)+((IF(V122=Datos!$B$83,0,IF(V122=Datos!$B$84,5,IF(V122=Datos!$B$85,10,IF(V122=Datos!$B$86,15,IF(V122=Datos!$B$87,20,IF(V122=Datos!$B$88,25,0)))))))/100)</f>
        <v>0</v>
      </c>
      <c r="X122" s="453"/>
      <c r="Y122" s="447"/>
      <c r="Z122" s="456"/>
      <c r="AA122" s="447"/>
      <c r="AB122" s="450"/>
      <c r="AC122" s="55"/>
    </row>
    <row r="123" spans="1:29" s="4" customFormat="1" ht="30" customHeight="1" x14ac:dyDescent="0.25">
      <c r="A123" s="105"/>
      <c r="B123" s="460"/>
      <c r="C123" s="461"/>
      <c r="D123" s="465"/>
      <c r="E123" s="469"/>
      <c r="F123" s="470"/>
      <c r="G123" s="259"/>
      <c r="H123" s="52"/>
      <c r="I123" s="53"/>
      <c r="J123" s="317"/>
      <c r="K123" s="317"/>
      <c r="L123" s="450"/>
      <c r="M123" s="53"/>
      <c r="N123" s="52"/>
      <c r="O123" s="52"/>
      <c r="P123" s="52"/>
      <c r="Q123" s="52"/>
      <c r="R123" s="53"/>
      <c r="S123" s="52"/>
      <c r="T123" s="52"/>
      <c r="U123" s="52"/>
      <c r="V123" s="52"/>
      <c r="W123" s="54">
        <f>((IF(S123=Datos!$B$83,0,IF(S123=Datos!$B$84,5,IF(S123=Datos!$B$85,10,IF(S123=Datos!$B$86,15,IF(S123=Datos!$B$87,20,IF(S123=Datos!$B$88,25,0)))))))/100)+((IF(T123=Datos!$B$83,0,IF(T123=Datos!$B$84,5,IF(T123=Datos!$B$85,10,IF(T123=Datos!$B$86,15,IF(T123=Datos!$B$87,20,IF(T123=Datos!$B$88,25,0)))))))/100)+((IF(U123=Datos!$B$83,0,IF(U123=Datos!$B$84,5,IF(U123=Datos!$B$85,10,IF(U123=Datos!$B$86,15,IF(U123=Datos!$B$87,20,IF(U123=Datos!$B$88,25,0)))))))/100)+((IF(V123=Datos!$B$83,0,IF(V123=Datos!$B$84,5,IF(V123=Datos!$B$85,10,IF(V123=Datos!$B$86,15,IF(V123=Datos!$B$87,20,IF(V123=Datos!$B$88,25,0)))))))/100)</f>
        <v>0</v>
      </c>
      <c r="X123" s="453"/>
      <c r="Y123" s="447"/>
      <c r="Z123" s="456"/>
      <c r="AA123" s="447"/>
      <c r="AB123" s="450"/>
      <c r="AC123" s="55"/>
    </row>
    <row r="124" spans="1:29" s="4" customFormat="1" ht="30" customHeight="1" x14ac:dyDescent="0.25">
      <c r="A124" s="105"/>
      <c r="B124" s="460"/>
      <c r="C124" s="461"/>
      <c r="D124" s="465"/>
      <c r="E124" s="469"/>
      <c r="F124" s="470"/>
      <c r="G124" s="259"/>
      <c r="H124" s="52"/>
      <c r="I124" s="53"/>
      <c r="J124" s="317"/>
      <c r="K124" s="317"/>
      <c r="L124" s="450"/>
      <c r="M124" s="53"/>
      <c r="N124" s="52"/>
      <c r="O124" s="52"/>
      <c r="P124" s="52"/>
      <c r="Q124" s="52"/>
      <c r="R124" s="53"/>
      <c r="S124" s="52"/>
      <c r="T124" s="52"/>
      <c r="U124" s="52"/>
      <c r="V124" s="52"/>
      <c r="W124" s="54">
        <f>((IF(S124=Datos!$B$83,0,IF(S124=Datos!$B$84,5,IF(S124=Datos!$B$85,10,IF(S124=Datos!$B$86,15,IF(S124=Datos!$B$87,20,IF(S124=Datos!$B$88,25,0)))))))/100)+((IF(T124=Datos!$B$83,0,IF(T124=Datos!$B$84,5,IF(T124=Datos!$B$85,10,IF(T124=Datos!$B$86,15,IF(T124=Datos!$B$87,20,IF(T124=Datos!$B$88,25,0)))))))/100)+((IF(U124=Datos!$B$83,0,IF(U124=Datos!$B$84,5,IF(U124=Datos!$B$85,10,IF(U124=Datos!$B$86,15,IF(U124=Datos!$B$87,20,IF(U124=Datos!$B$88,25,0)))))))/100)+((IF(V124=Datos!$B$83,0,IF(V124=Datos!$B$84,5,IF(V124=Datos!$B$85,10,IF(V124=Datos!$B$86,15,IF(V124=Datos!$B$87,20,IF(V124=Datos!$B$88,25,0)))))))/100)</f>
        <v>0</v>
      </c>
      <c r="X124" s="453"/>
      <c r="Y124" s="447"/>
      <c r="Z124" s="456"/>
      <c r="AA124" s="447"/>
      <c r="AB124" s="450"/>
      <c r="AC124" s="55"/>
    </row>
    <row r="125" spans="1:29" s="4" customFormat="1" ht="30" customHeight="1" thickBot="1" x14ac:dyDescent="0.3">
      <c r="A125" s="105"/>
      <c r="B125" s="462"/>
      <c r="C125" s="463"/>
      <c r="D125" s="466"/>
      <c r="E125" s="471"/>
      <c r="F125" s="472"/>
      <c r="G125" s="260"/>
      <c r="H125" s="70"/>
      <c r="I125" s="68"/>
      <c r="J125" s="318"/>
      <c r="K125" s="318"/>
      <c r="L125" s="451"/>
      <c r="M125" s="68"/>
      <c r="N125" s="70"/>
      <c r="O125" s="70"/>
      <c r="P125" s="70"/>
      <c r="Q125" s="70"/>
      <c r="R125" s="68"/>
      <c r="S125" s="70"/>
      <c r="T125" s="70"/>
      <c r="U125" s="70"/>
      <c r="V125" s="70"/>
      <c r="W125" s="69">
        <f>((IF(S125=Datos!$B$83,0,IF(S125=Datos!$B$84,5,IF(S125=Datos!$B$85,10,IF(S125=Datos!$B$86,15,IF(S125=Datos!$B$87,20,IF(S125=Datos!$B$88,25,0)))))))/100)+((IF(T125=Datos!$B$83,0,IF(T125=Datos!$B$84,5,IF(T125=Datos!$B$85,10,IF(T125=Datos!$B$86,15,IF(T125=Datos!$B$87,20,IF(T125=Datos!$B$88,25,0)))))))/100)+((IF(U125=Datos!$B$83,0,IF(U125=Datos!$B$84,5,IF(U125=Datos!$B$85,10,IF(U125=Datos!$B$86,15,IF(U125=Datos!$B$87,20,IF(U125=Datos!$B$88,25,0)))))))/100)+((IF(V125=Datos!$B$83,0,IF(V125=Datos!$B$84,5,IF(V125=Datos!$B$85,10,IF(V125=Datos!$B$86,15,IF(V125=Datos!$B$87,20,IF(V125=Datos!$B$88,25,0)))))))/100)</f>
        <v>0</v>
      </c>
      <c r="X125" s="454"/>
      <c r="Y125" s="448"/>
      <c r="Z125" s="457"/>
      <c r="AA125" s="448"/>
      <c r="AB125" s="451"/>
      <c r="AC125" s="59"/>
    </row>
    <row r="126" spans="1:29" s="4" customFormat="1" ht="30" customHeight="1" x14ac:dyDescent="0.25">
      <c r="A126" s="105"/>
      <c r="B126" s="458"/>
      <c r="C126" s="459"/>
      <c r="D126" s="464" t="str">
        <f>IF(B126=0,"",VLOOKUP(B126,'Datos SGC'!$B$50:$C$71,2))</f>
        <v/>
      </c>
      <c r="E126" s="467"/>
      <c r="F126" s="468"/>
      <c r="G126" s="258"/>
      <c r="H126" s="65"/>
      <c r="I126" s="66"/>
      <c r="J126" s="316"/>
      <c r="K126" s="316"/>
      <c r="L126" s="449" t="str">
        <f>IF(AND(J126=Datos!$B$186,K126=Datos!$B$193),Datos!$D$186,IF(AND(J126=Datos!$B$186,K126=Datos!$B$194),Datos!$E$186,IF(AND(J126=Datos!$B$186,K126=Datos!$B$195),Datos!$F$186,IF(AND(J126=Datos!$B$186,K126=Datos!$B$196),Datos!$G$186,IF(AND(J126=Datos!$B$186,K126=Datos!$B$197),Datos!$H$186,IF(AND(J126=Datos!$B$187,K126=Datos!$B$193),Datos!$D$187,IF(AND(J126=Datos!$B$187,K126=Datos!$B$194),Datos!$E$187,IF(AND(J126=Datos!$B$187,K126=Datos!$B$195),Datos!$F$187,IF(AND(J126=Datos!$B$187,K126=Datos!$B$196),Datos!$G$187,IF(AND(J126=Datos!$B$187,K126=Datos!$B$197),Datos!$H$187,IF(AND(J126=Datos!$B$188,K126=Datos!$B$193),Datos!$D$188,IF(AND(J126=Datos!$B$188,K126=Datos!$B$194),Datos!$E$188,IF(AND(J126=Datos!$B$188,K126=Datos!$B$195),Datos!$F$188,IF(AND(J126=Datos!$B$188,K126=Datos!$B$196),Datos!$G$188,IF(AND(J126=Datos!$B$188,K126=Datos!$B$197),Datos!$H$188,IF(AND(J126=Datos!$B$189,K126=Datos!$B$193),Datos!$D$189,IF(AND(J126=Datos!$B$189,K126=Datos!$B$194),Datos!$E$189,IF(AND(J126=Datos!$B$189,K126=Datos!$B$195),Datos!$F$189,IF(AND(J126=Datos!$B$189,K126=Datos!$B$196),Datos!$G$189,IF(AND(J126=Datos!$B$189,K126=Datos!$B$197),Datos!$H$189,IF(AND(J126=Datos!$B$190,K126=Datos!$B$193),Datos!$D$190,IF(AND(J126=Datos!$B$190,K126=Datos!$B$194),Datos!$E$190,IF(AND(J126=Datos!$B$190,K126=Datos!$B$195),Datos!$F$190,IF(AND(J126=Datos!$B$190,K126=Datos!$B$196),Datos!$G$190,IF(AND(J126=Datos!$B$190,K126=Datos!$B$197),Datos!$H$190,"-")))))))))))))))))))))))))</f>
        <v>-</v>
      </c>
      <c r="M126" s="66"/>
      <c r="N126" s="65"/>
      <c r="O126" s="65"/>
      <c r="P126" s="65"/>
      <c r="Q126" s="65"/>
      <c r="R126" s="66"/>
      <c r="S126" s="65"/>
      <c r="T126" s="65"/>
      <c r="U126" s="65"/>
      <c r="V126" s="65"/>
      <c r="W126" s="64">
        <f>((IF(S126=Datos!$B$83,0,IF(S126=Datos!$B$84,5,IF(S126=Datos!$B$85,10,IF(S126=Datos!$B$86,15,IF(S126=Datos!$B$87,20,IF(S126=Datos!$B$88,25,0)))))))/100)+((IF(T126=Datos!$B$83,0,IF(T126=Datos!$B$84,5,IF(T126=Datos!$B$85,10,IF(T126=Datos!$B$86,15,IF(T126=Datos!$B$87,20,IF(T126=Datos!$B$88,25,0)))))))/100)+((IF(U126=Datos!$B$83,0,IF(U126=Datos!$B$84,5,IF(U126=Datos!$B$85,10,IF(U126=Datos!$B$86,15,IF(U126=Datos!$B$87,20,IF(U126=Datos!$B$88,25,0)))))))/100)+((IF(V126=Datos!$B$83,0,IF(V126=Datos!$B$84,5,IF(V126=Datos!$B$85,10,IF(V126=Datos!$B$86,15,IF(V126=Datos!$B$87,20,IF(V126=Datos!$B$88,25,0)))))))/100)</f>
        <v>0</v>
      </c>
      <c r="X126" s="452">
        <f>IF(ISERROR((IF(R126=Datos!$B$80,W126,0)+IF(R127=Datos!$B$80,W127,0)+IF(R128=Datos!$B$80,W128,0)+IF(R129=Datos!$B$80,W129,0)+IF(R130=Datos!$B$80,W130,0)+IF(R131=Datos!$B$80,W131,0))/(IF(R126=Datos!$B$80,1,0)+IF(R127=Datos!$B$80,1,0)+IF(R128=Datos!$B$80,1,0)+IF(R129=Datos!$B$80,1,0)+IF(R130=Datos!$B$80,1,0)+IF(R131=Datos!$B$80,1,0))),0,(IF(R126=Datos!$B$80,W126,0)+IF(R127=Datos!$B$80,W127,0)+IF(R128=Datos!$B$80,W128,0)+IF(R129=Datos!$B$80,W129,0)+IF(R130=Datos!$B$80,W130,0)+IF(R131=Datos!$B$80,W131,0))/(IF(R126=Datos!$B$80,1,0)+IF(R127=Datos!$B$80,1,0)+IF(R128=Datos!$B$80,1,0)+IF(R129=Datos!$B$80,1,0)+IF(R130=Datos!$B$80,1,0)+IF(R131=Datos!$B$80,1,0)))</f>
        <v>0</v>
      </c>
      <c r="Y126" s="446" t="str">
        <f>IF(J126="","-",(IF(X126&gt;0,(IF(J126=Datos!$B$65,Datos!$B$65,IF(AND(J126=Datos!$B$66,X126&gt;0.49),Datos!$B$65,IF(AND(J126=Datos!$B$67,X126&gt;0.74),Datos!$B$65,IF(AND(J126=Datos!$B$67,X126&lt;0.75,X126&gt;0.49),Datos!$B$66,IF(AND(J126=Datos!$B$68,X126&gt;0.74),Datos!$B$66,IF(AND(J126=Datos!$B$68,X126&lt;0.75,X126&gt;0.49),Datos!$B$67,IF(AND(J126=Datos!$B$69,X126&gt;0.74),Datos!$B$67,IF(AND(J126=Datos!$B$69,X126&lt;0.75,X126&gt;0.49),Datos!$B$68,J126))))))))),J126)))</f>
        <v>-</v>
      </c>
      <c r="Z126" s="455">
        <f>IF(ISERROR((IF(R126=Datos!$B$79,W126,0)+IF(R127=Datos!$B$79,W127,0)+IF(R128=Datos!$B$79,W128,0)+IF(R129=Datos!$B$79,W129,0)+IF(R130=Datos!$B$79,W130,0)+IF(R131=Datos!$B$79,W131,0))/(IF(R126=Datos!$B$79,1,0)+IF(R127=Datos!$B$79,1,0)+IF(R128=Datos!$B$79,1,0)+IF(R129=Datos!$B$79,1,0)+IF(R130=Datos!$B$79,1,0)+IF(R131=Datos!$B$79,1,0))),0,(IF(R126=Datos!$B$79,W126,0)+IF(R127=Datos!$B$79,W127,0)+IF(R128=Datos!$B$79,W128,0)+IF(R129=Datos!$B$79,W129,0)+IF(R130=Datos!$B$79,W130,0)+IF(R131=Datos!$B$79,W131,0))/(IF(R126=Datos!$B$79,1,0)+IF(R127=Datos!$B$79,1,0)+IF(R128=Datos!$B$79,1,0)+IF(R129=Datos!$B$79,1,0)+IF(R130=Datos!$B$79,1,0)+IF(R131=Datos!$B$79,1,0)))</f>
        <v>0</v>
      </c>
      <c r="AA126" s="446" t="str">
        <f>IF(K126="","-",(IF(Z126&gt;0,(IF(K126=Datos!$B$72,Datos!$B$72,IF(AND(K126=Datos!$B$73,Z126&gt;0.49),Datos!$B$72,IF(AND(K126=Datos!$B$74,Z126&gt;0.74),Datos!$B$72,IF(AND(K126=Datos!$B$74,Z126&lt;0.75,Z126&gt;0.49),Datos!$B$73,IF(AND(K126=Datos!$B$75,Z126&gt;0.74),Datos!$B$73,IF(AND(K126=Datos!$B$75,Z126&lt;0.75,Z126&gt;0.49),Datos!$B$74,IF(AND(K126=Datos!$B$76,Z126&gt;0.74),Datos!$B$74,IF(AND(K126=Datos!$B$76,Z126&lt;0.75,Z126&gt;0.49),Datos!$B$75,K126))))))))),K126)))</f>
        <v>-</v>
      </c>
      <c r="AB126" s="449" t="str">
        <f>IF(AND(Y126=Datos!$B$186,AA126=Datos!$B$193),Datos!$D$186,IF(AND(Y126=Datos!$B$186,AA126=Datos!$B$194),Datos!$E$186,IF(AND(Y126=Datos!$B$186,AA126=Datos!$B$195),Datos!$F$186,IF(AND(Y126=Datos!$B$186,AA126=Datos!$B$196),Datos!$G$186,IF(AND(Y126=Datos!$B$186,AA126=Datos!$B$197),Datos!$H$186,IF(AND(Y126=Datos!$B$187,AA126=Datos!$B$193),Datos!$D$187,IF(AND(Y126=Datos!$B$187,AA126=Datos!$B$194),Datos!$E$187,IF(AND(Y126=Datos!$B$187,AA126=Datos!$B$195),Datos!$F$187,IF(AND(Y126=Datos!$B$187,AA126=Datos!$B$196),Datos!$G$187,IF(AND(Y126=Datos!$B$187,AA126=Datos!$B$197),Datos!$H$187,IF(AND(Y126=Datos!$B$188,AA126=Datos!$B$193),Datos!$D$188,IF(AND(Y126=Datos!$B$188,AA126=Datos!$B$194),Datos!$E$188,IF(AND(Y126=Datos!$B$188,AA126=Datos!$B$195),Datos!$F$188,IF(AND(Y126=Datos!$B$188,AA126=Datos!$B$196),Datos!$G$188,IF(AND(Y126=Datos!$B$188,AA126=Datos!$B$197),Datos!$H$188,IF(AND(Y126=Datos!$B$189,AA126=Datos!$B$193),Datos!$D$189,IF(AND(Y126=Datos!$B$189,AA126=Datos!$B$194),Datos!$E$189,IF(AND(Y126=Datos!$B$189,AA126=Datos!$B$195),Datos!$F$189,IF(AND(Y126=Datos!$B$189,AA126=Datos!$B$196),Datos!$G$189,IF(AND(Y126=Datos!$B$189,AA126=Datos!$B$197),Datos!$H$189,IF(AND(Y126=Datos!$B$190,AA126=Datos!$B$193),Datos!$D$190,IF(AND(Y126=Datos!$B$190,AA126=Datos!$B$194),Datos!$E$190,IF(AND(Y126=Datos!$B$190,AA126=Datos!$B$195),Datos!$F$190,IF(AND(Y126=Datos!$B$190,AA126=Datos!$B$196),Datos!$G$190,IF(AND(Y126=Datos!$B$190,AA126=Datos!$B$197),Datos!$H$190,"-")))))))))))))))))))))))))</f>
        <v>-</v>
      </c>
      <c r="AC126" s="51"/>
    </row>
    <row r="127" spans="1:29" s="4" customFormat="1" ht="30" customHeight="1" x14ac:dyDescent="0.25">
      <c r="A127" s="105"/>
      <c r="B127" s="460"/>
      <c r="C127" s="461"/>
      <c r="D127" s="465"/>
      <c r="E127" s="469"/>
      <c r="F127" s="470"/>
      <c r="G127" s="259"/>
      <c r="H127" s="52"/>
      <c r="I127" s="53"/>
      <c r="J127" s="317"/>
      <c r="K127" s="317"/>
      <c r="L127" s="450"/>
      <c r="M127" s="53"/>
      <c r="N127" s="52"/>
      <c r="O127" s="52"/>
      <c r="P127" s="52"/>
      <c r="Q127" s="52"/>
      <c r="R127" s="53"/>
      <c r="S127" s="52"/>
      <c r="T127" s="52"/>
      <c r="U127" s="52"/>
      <c r="V127" s="52"/>
      <c r="W127" s="54">
        <f>((IF(S127=Datos!$B$83,0,IF(S127=Datos!$B$84,5,IF(S127=Datos!$B$85,10,IF(S127=Datos!$B$86,15,IF(S127=Datos!$B$87,20,IF(S127=Datos!$B$88,25,0)))))))/100)+((IF(T127=Datos!$B$83,0,IF(T127=Datos!$B$84,5,IF(T127=Datos!$B$85,10,IF(T127=Datos!$B$86,15,IF(T127=Datos!$B$87,20,IF(T127=Datos!$B$88,25,0)))))))/100)+((IF(U127=Datos!$B$83,0,IF(U127=Datos!$B$84,5,IF(U127=Datos!$B$85,10,IF(U127=Datos!$B$86,15,IF(U127=Datos!$B$87,20,IF(U127=Datos!$B$88,25,0)))))))/100)+((IF(V127=Datos!$B$83,0,IF(V127=Datos!$B$84,5,IF(V127=Datos!$B$85,10,IF(V127=Datos!$B$86,15,IF(V127=Datos!$B$87,20,IF(V127=Datos!$B$88,25,0)))))))/100)</f>
        <v>0</v>
      </c>
      <c r="X127" s="453"/>
      <c r="Y127" s="447"/>
      <c r="Z127" s="456"/>
      <c r="AA127" s="447"/>
      <c r="AB127" s="450"/>
      <c r="AC127" s="55"/>
    </row>
    <row r="128" spans="1:29" s="4" customFormat="1" ht="30" customHeight="1" x14ac:dyDescent="0.25">
      <c r="A128" s="105"/>
      <c r="B128" s="460"/>
      <c r="C128" s="461"/>
      <c r="D128" s="465"/>
      <c r="E128" s="469"/>
      <c r="F128" s="470"/>
      <c r="G128" s="259"/>
      <c r="H128" s="52"/>
      <c r="I128" s="53"/>
      <c r="J128" s="317"/>
      <c r="K128" s="317"/>
      <c r="L128" s="450"/>
      <c r="M128" s="53"/>
      <c r="N128" s="52"/>
      <c r="O128" s="52"/>
      <c r="P128" s="52"/>
      <c r="Q128" s="52"/>
      <c r="R128" s="53"/>
      <c r="S128" s="52"/>
      <c r="T128" s="52"/>
      <c r="U128" s="52"/>
      <c r="V128" s="52"/>
      <c r="W128" s="54">
        <f>((IF(S128=Datos!$B$83,0,IF(S128=Datos!$B$84,5,IF(S128=Datos!$B$85,10,IF(S128=Datos!$B$86,15,IF(S128=Datos!$B$87,20,IF(S128=Datos!$B$88,25,0)))))))/100)+((IF(T128=Datos!$B$83,0,IF(T128=Datos!$B$84,5,IF(T128=Datos!$B$85,10,IF(T128=Datos!$B$86,15,IF(T128=Datos!$B$87,20,IF(T128=Datos!$B$88,25,0)))))))/100)+((IF(U128=Datos!$B$83,0,IF(U128=Datos!$B$84,5,IF(U128=Datos!$B$85,10,IF(U128=Datos!$B$86,15,IF(U128=Datos!$B$87,20,IF(U128=Datos!$B$88,25,0)))))))/100)+((IF(V128=Datos!$B$83,0,IF(V128=Datos!$B$84,5,IF(V128=Datos!$B$85,10,IF(V128=Datos!$B$86,15,IF(V128=Datos!$B$87,20,IF(V128=Datos!$B$88,25,0)))))))/100)</f>
        <v>0</v>
      </c>
      <c r="X128" s="453"/>
      <c r="Y128" s="447"/>
      <c r="Z128" s="456"/>
      <c r="AA128" s="447"/>
      <c r="AB128" s="450"/>
      <c r="AC128" s="55"/>
    </row>
    <row r="129" spans="1:29" s="4" customFormat="1" ht="30" customHeight="1" x14ac:dyDescent="0.25">
      <c r="A129" s="105"/>
      <c r="B129" s="460"/>
      <c r="C129" s="461"/>
      <c r="D129" s="465"/>
      <c r="E129" s="469"/>
      <c r="F129" s="470"/>
      <c r="G129" s="259"/>
      <c r="H129" s="52"/>
      <c r="I129" s="53"/>
      <c r="J129" s="317"/>
      <c r="K129" s="317"/>
      <c r="L129" s="450"/>
      <c r="M129" s="53"/>
      <c r="N129" s="52"/>
      <c r="O129" s="52"/>
      <c r="P129" s="52"/>
      <c r="Q129" s="52"/>
      <c r="R129" s="53"/>
      <c r="S129" s="52"/>
      <c r="T129" s="52"/>
      <c r="U129" s="52"/>
      <c r="V129" s="52"/>
      <c r="W129" s="54">
        <f>((IF(S129=Datos!$B$83,0,IF(S129=Datos!$B$84,5,IF(S129=Datos!$B$85,10,IF(S129=Datos!$B$86,15,IF(S129=Datos!$B$87,20,IF(S129=Datos!$B$88,25,0)))))))/100)+((IF(T129=Datos!$B$83,0,IF(T129=Datos!$B$84,5,IF(T129=Datos!$B$85,10,IF(T129=Datos!$B$86,15,IF(T129=Datos!$B$87,20,IF(T129=Datos!$B$88,25,0)))))))/100)+((IF(U129=Datos!$B$83,0,IF(U129=Datos!$B$84,5,IF(U129=Datos!$B$85,10,IF(U129=Datos!$B$86,15,IF(U129=Datos!$B$87,20,IF(U129=Datos!$B$88,25,0)))))))/100)+((IF(V129=Datos!$B$83,0,IF(V129=Datos!$B$84,5,IF(V129=Datos!$B$85,10,IF(V129=Datos!$B$86,15,IF(V129=Datos!$B$87,20,IF(V129=Datos!$B$88,25,0)))))))/100)</f>
        <v>0</v>
      </c>
      <c r="X129" s="453"/>
      <c r="Y129" s="447"/>
      <c r="Z129" s="456"/>
      <c r="AA129" s="447"/>
      <c r="AB129" s="450"/>
      <c r="AC129" s="55"/>
    </row>
    <row r="130" spans="1:29" s="4" customFormat="1" ht="30" customHeight="1" x14ac:dyDescent="0.25">
      <c r="A130" s="105"/>
      <c r="B130" s="460"/>
      <c r="C130" s="461"/>
      <c r="D130" s="465"/>
      <c r="E130" s="469"/>
      <c r="F130" s="470"/>
      <c r="G130" s="259"/>
      <c r="H130" s="52"/>
      <c r="I130" s="53"/>
      <c r="J130" s="317"/>
      <c r="K130" s="317"/>
      <c r="L130" s="450"/>
      <c r="M130" s="53"/>
      <c r="N130" s="52"/>
      <c r="O130" s="52"/>
      <c r="P130" s="52"/>
      <c r="Q130" s="52"/>
      <c r="R130" s="53"/>
      <c r="S130" s="52"/>
      <c r="T130" s="52"/>
      <c r="U130" s="52"/>
      <c r="V130" s="52"/>
      <c r="W130" s="54">
        <f>((IF(S130=Datos!$B$83,0,IF(S130=Datos!$B$84,5,IF(S130=Datos!$B$85,10,IF(S130=Datos!$B$86,15,IF(S130=Datos!$B$87,20,IF(S130=Datos!$B$88,25,0)))))))/100)+((IF(T130=Datos!$B$83,0,IF(T130=Datos!$B$84,5,IF(T130=Datos!$B$85,10,IF(T130=Datos!$B$86,15,IF(T130=Datos!$B$87,20,IF(T130=Datos!$B$88,25,0)))))))/100)+((IF(U130=Datos!$B$83,0,IF(U130=Datos!$B$84,5,IF(U130=Datos!$B$85,10,IF(U130=Datos!$B$86,15,IF(U130=Datos!$B$87,20,IF(U130=Datos!$B$88,25,0)))))))/100)+((IF(V130=Datos!$B$83,0,IF(V130=Datos!$B$84,5,IF(V130=Datos!$B$85,10,IF(V130=Datos!$B$86,15,IF(V130=Datos!$B$87,20,IF(V130=Datos!$B$88,25,0)))))))/100)</f>
        <v>0</v>
      </c>
      <c r="X130" s="453"/>
      <c r="Y130" s="447"/>
      <c r="Z130" s="456"/>
      <c r="AA130" s="447"/>
      <c r="AB130" s="450"/>
      <c r="AC130" s="55"/>
    </row>
    <row r="131" spans="1:29" s="4" customFormat="1" ht="30" customHeight="1" thickBot="1" x14ac:dyDescent="0.3">
      <c r="A131" s="105"/>
      <c r="B131" s="462"/>
      <c r="C131" s="463"/>
      <c r="D131" s="466"/>
      <c r="E131" s="471"/>
      <c r="F131" s="472"/>
      <c r="G131" s="260"/>
      <c r="H131" s="70"/>
      <c r="I131" s="68"/>
      <c r="J131" s="318"/>
      <c r="K131" s="318"/>
      <c r="L131" s="451"/>
      <c r="M131" s="68"/>
      <c r="N131" s="70"/>
      <c r="O131" s="70"/>
      <c r="P131" s="70"/>
      <c r="Q131" s="70"/>
      <c r="R131" s="68"/>
      <c r="S131" s="70"/>
      <c r="T131" s="70"/>
      <c r="U131" s="70"/>
      <c r="V131" s="70"/>
      <c r="W131" s="69">
        <f>((IF(S131=Datos!$B$83,0,IF(S131=Datos!$B$84,5,IF(S131=Datos!$B$85,10,IF(S131=Datos!$B$86,15,IF(S131=Datos!$B$87,20,IF(S131=Datos!$B$88,25,0)))))))/100)+((IF(T131=Datos!$B$83,0,IF(T131=Datos!$B$84,5,IF(T131=Datos!$B$85,10,IF(T131=Datos!$B$86,15,IF(T131=Datos!$B$87,20,IF(T131=Datos!$B$88,25,0)))))))/100)+((IF(U131=Datos!$B$83,0,IF(U131=Datos!$B$84,5,IF(U131=Datos!$B$85,10,IF(U131=Datos!$B$86,15,IF(U131=Datos!$B$87,20,IF(U131=Datos!$B$88,25,0)))))))/100)+((IF(V131=Datos!$B$83,0,IF(V131=Datos!$B$84,5,IF(V131=Datos!$B$85,10,IF(V131=Datos!$B$86,15,IF(V131=Datos!$B$87,20,IF(V131=Datos!$B$88,25,0)))))))/100)</f>
        <v>0</v>
      </c>
      <c r="X131" s="454"/>
      <c r="Y131" s="448"/>
      <c r="Z131" s="457"/>
      <c r="AA131" s="448"/>
      <c r="AB131" s="451"/>
      <c r="AC131" s="59"/>
    </row>
    <row r="132" spans="1:29" s="4" customFormat="1" ht="30" customHeight="1" x14ac:dyDescent="0.25">
      <c r="A132" s="105"/>
      <c r="B132" s="458"/>
      <c r="C132" s="459"/>
      <c r="D132" s="464" t="str">
        <f>IF(B132=0,"",VLOOKUP(B132,'Datos SGC'!$B$50:$C$71,2))</f>
        <v/>
      </c>
      <c r="E132" s="467"/>
      <c r="F132" s="468"/>
      <c r="G132" s="258"/>
      <c r="H132" s="65"/>
      <c r="I132" s="66"/>
      <c r="J132" s="316"/>
      <c r="K132" s="316"/>
      <c r="L132" s="449" t="str">
        <f>IF(AND(J132=Datos!$B$186,K132=Datos!$B$193),Datos!$D$186,IF(AND(J132=Datos!$B$186,K132=Datos!$B$194),Datos!$E$186,IF(AND(J132=Datos!$B$186,K132=Datos!$B$195),Datos!$F$186,IF(AND(J132=Datos!$B$186,K132=Datos!$B$196),Datos!$G$186,IF(AND(J132=Datos!$B$186,K132=Datos!$B$197),Datos!$H$186,IF(AND(J132=Datos!$B$187,K132=Datos!$B$193),Datos!$D$187,IF(AND(J132=Datos!$B$187,K132=Datos!$B$194),Datos!$E$187,IF(AND(J132=Datos!$B$187,K132=Datos!$B$195),Datos!$F$187,IF(AND(J132=Datos!$B$187,K132=Datos!$B$196),Datos!$G$187,IF(AND(J132=Datos!$B$187,K132=Datos!$B$197),Datos!$H$187,IF(AND(J132=Datos!$B$188,K132=Datos!$B$193),Datos!$D$188,IF(AND(J132=Datos!$B$188,K132=Datos!$B$194),Datos!$E$188,IF(AND(J132=Datos!$B$188,K132=Datos!$B$195),Datos!$F$188,IF(AND(J132=Datos!$B$188,K132=Datos!$B$196),Datos!$G$188,IF(AND(J132=Datos!$B$188,K132=Datos!$B$197),Datos!$H$188,IF(AND(J132=Datos!$B$189,K132=Datos!$B$193),Datos!$D$189,IF(AND(J132=Datos!$B$189,K132=Datos!$B$194),Datos!$E$189,IF(AND(J132=Datos!$B$189,K132=Datos!$B$195),Datos!$F$189,IF(AND(J132=Datos!$B$189,K132=Datos!$B$196),Datos!$G$189,IF(AND(J132=Datos!$B$189,K132=Datos!$B$197),Datos!$H$189,IF(AND(J132=Datos!$B$190,K132=Datos!$B$193),Datos!$D$190,IF(AND(J132=Datos!$B$190,K132=Datos!$B$194),Datos!$E$190,IF(AND(J132=Datos!$B$190,K132=Datos!$B$195),Datos!$F$190,IF(AND(J132=Datos!$B$190,K132=Datos!$B$196),Datos!$G$190,IF(AND(J132=Datos!$B$190,K132=Datos!$B$197),Datos!$H$190,"-")))))))))))))))))))))))))</f>
        <v>-</v>
      </c>
      <c r="M132" s="66"/>
      <c r="N132" s="65"/>
      <c r="O132" s="65"/>
      <c r="P132" s="65"/>
      <c r="Q132" s="65"/>
      <c r="R132" s="66"/>
      <c r="S132" s="65"/>
      <c r="T132" s="65"/>
      <c r="U132" s="65"/>
      <c r="V132" s="65"/>
      <c r="W132" s="64">
        <f>((IF(S132=Datos!$B$83,0,IF(S132=Datos!$B$84,5,IF(S132=Datos!$B$85,10,IF(S132=Datos!$B$86,15,IF(S132=Datos!$B$87,20,IF(S132=Datos!$B$88,25,0)))))))/100)+((IF(T132=Datos!$B$83,0,IF(T132=Datos!$B$84,5,IF(T132=Datos!$B$85,10,IF(T132=Datos!$B$86,15,IF(T132=Datos!$B$87,20,IF(T132=Datos!$B$88,25,0)))))))/100)+((IF(U132=Datos!$B$83,0,IF(U132=Datos!$B$84,5,IF(U132=Datos!$B$85,10,IF(U132=Datos!$B$86,15,IF(U132=Datos!$B$87,20,IF(U132=Datos!$B$88,25,0)))))))/100)+((IF(V132=Datos!$B$83,0,IF(V132=Datos!$B$84,5,IF(V132=Datos!$B$85,10,IF(V132=Datos!$B$86,15,IF(V132=Datos!$B$87,20,IF(V132=Datos!$B$88,25,0)))))))/100)</f>
        <v>0</v>
      </c>
      <c r="X132" s="452">
        <f>IF(ISERROR((IF(R132=Datos!$B$80,W132,0)+IF(R133=Datos!$B$80,W133,0)+IF(R134=Datos!$B$80,W134,0)+IF(R135=Datos!$B$80,W135,0)+IF(R136=Datos!$B$80,W136,0)+IF(R137=Datos!$B$80,W137,0))/(IF(R132=Datos!$B$80,1,0)+IF(R133=Datos!$B$80,1,0)+IF(R134=Datos!$B$80,1,0)+IF(R135=Datos!$B$80,1,0)+IF(R136=Datos!$B$80,1,0)+IF(R137=Datos!$B$80,1,0))),0,(IF(R132=Datos!$B$80,W132,0)+IF(R133=Datos!$B$80,W133,0)+IF(R134=Datos!$B$80,W134,0)+IF(R135=Datos!$B$80,W135,0)+IF(R136=Datos!$B$80,W136,0)+IF(R137=Datos!$B$80,W137,0))/(IF(R132=Datos!$B$80,1,0)+IF(R133=Datos!$B$80,1,0)+IF(R134=Datos!$B$80,1,0)+IF(R135=Datos!$B$80,1,0)+IF(R136=Datos!$B$80,1,0)+IF(R137=Datos!$B$80,1,0)))</f>
        <v>0</v>
      </c>
      <c r="Y132" s="446" t="str">
        <f>IF(J132="","-",(IF(X132&gt;0,(IF(J132=Datos!$B$65,Datos!$B$65,IF(AND(J132=Datos!$B$66,X132&gt;0.49),Datos!$B$65,IF(AND(J132=Datos!$B$67,X132&gt;0.74),Datos!$B$65,IF(AND(J132=Datos!$B$67,X132&lt;0.75,X132&gt;0.49),Datos!$B$66,IF(AND(J132=Datos!$B$68,X132&gt;0.74),Datos!$B$66,IF(AND(J132=Datos!$B$68,X132&lt;0.75,X132&gt;0.49),Datos!$B$67,IF(AND(J132=Datos!$B$69,X132&gt;0.74),Datos!$B$67,IF(AND(J132=Datos!$B$69,X132&lt;0.75,X132&gt;0.49),Datos!$B$68,J132))))))))),J132)))</f>
        <v>-</v>
      </c>
      <c r="Z132" s="455">
        <f>IF(ISERROR((IF(R132=Datos!$B$79,W132,0)+IF(R133=Datos!$B$79,W133,0)+IF(R134=Datos!$B$79,W134,0)+IF(R135=Datos!$B$79,W135,0)+IF(R136=Datos!$B$79,W136,0)+IF(R137=Datos!$B$79,W137,0))/(IF(R132=Datos!$B$79,1,0)+IF(R133=Datos!$B$79,1,0)+IF(R134=Datos!$B$79,1,0)+IF(R135=Datos!$B$79,1,0)+IF(R136=Datos!$B$79,1,0)+IF(R137=Datos!$B$79,1,0))),0,(IF(R132=Datos!$B$79,W132,0)+IF(R133=Datos!$B$79,W133,0)+IF(R134=Datos!$B$79,W134,0)+IF(R135=Datos!$B$79,W135,0)+IF(R136=Datos!$B$79,W136,0)+IF(R137=Datos!$B$79,W137,0))/(IF(R132=Datos!$B$79,1,0)+IF(R133=Datos!$B$79,1,0)+IF(R134=Datos!$B$79,1,0)+IF(R135=Datos!$B$79,1,0)+IF(R136=Datos!$B$79,1,0)+IF(R137=Datos!$B$79,1,0)))</f>
        <v>0</v>
      </c>
      <c r="AA132" s="446" t="str">
        <f>IF(K132="","-",(IF(Z132&gt;0,(IF(K132=Datos!$B$72,Datos!$B$72,IF(AND(K132=Datos!$B$73,Z132&gt;0.49),Datos!$B$72,IF(AND(K132=Datos!$B$74,Z132&gt;0.74),Datos!$B$72,IF(AND(K132=Datos!$B$74,Z132&lt;0.75,Z132&gt;0.49),Datos!$B$73,IF(AND(K132=Datos!$B$75,Z132&gt;0.74),Datos!$B$73,IF(AND(K132=Datos!$B$75,Z132&lt;0.75,Z132&gt;0.49),Datos!$B$74,IF(AND(K132=Datos!$B$76,Z132&gt;0.74),Datos!$B$74,IF(AND(K132=Datos!$B$76,Z132&lt;0.75,Z132&gt;0.49),Datos!$B$75,K132))))))))),K132)))</f>
        <v>-</v>
      </c>
      <c r="AB132" s="449" t="str">
        <f>IF(AND(Y132=Datos!$B$186,AA132=Datos!$B$193),Datos!$D$186,IF(AND(Y132=Datos!$B$186,AA132=Datos!$B$194),Datos!$E$186,IF(AND(Y132=Datos!$B$186,AA132=Datos!$B$195),Datos!$F$186,IF(AND(Y132=Datos!$B$186,AA132=Datos!$B$196),Datos!$G$186,IF(AND(Y132=Datos!$B$186,AA132=Datos!$B$197),Datos!$H$186,IF(AND(Y132=Datos!$B$187,AA132=Datos!$B$193),Datos!$D$187,IF(AND(Y132=Datos!$B$187,AA132=Datos!$B$194),Datos!$E$187,IF(AND(Y132=Datos!$B$187,AA132=Datos!$B$195),Datos!$F$187,IF(AND(Y132=Datos!$B$187,AA132=Datos!$B$196),Datos!$G$187,IF(AND(Y132=Datos!$B$187,AA132=Datos!$B$197),Datos!$H$187,IF(AND(Y132=Datos!$B$188,AA132=Datos!$B$193),Datos!$D$188,IF(AND(Y132=Datos!$B$188,AA132=Datos!$B$194),Datos!$E$188,IF(AND(Y132=Datos!$B$188,AA132=Datos!$B$195),Datos!$F$188,IF(AND(Y132=Datos!$B$188,AA132=Datos!$B$196),Datos!$G$188,IF(AND(Y132=Datos!$B$188,AA132=Datos!$B$197),Datos!$H$188,IF(AND(Y132=Datos!$B$189,AA132=Datos!$B$193),Datos!$D$189,IF(AND(Y132=Datos!$B$189,AA132=Datos!$B$194),Datos!$E$189,IF(AND(Y132=Datos!$B$189,AA132=Datos!$B$195),Datos!$F$189,IF(AND(Y132=Datos!$B$189,AA132=Datos!$B$196),Datos!$G$189,IF(AND(Y132=Datos!$B$189,AA132=Datos!$B$197),Datos!$H$189,IF(AND(Y132=Datos!$B$190,AA132=Datos!$B$193),Datos!$D$190,IF(AND(Y132=Datos!$B$190,AA132=Datos!$B$194),Datos!$E$190,IF(AND(Y132=Datos!$B$190,AA132=Datos!$B$195),Datos!$F$190,IF(AND(Y132=Datos!$B$190,AA132=Datos!$B$196),Datos!$G$190,IF(AND(Y132=Datos!$B$190,AA132=Datos!$B$197),Datos!$H$190,"-")))))))))))))))))))))))))</f>
        <v>-</v>
      </c>
      <c r="AC132" s="51"/>
    </row>
    <row r="133" spans="1:29" s="4" customFormat="1" ht="30" customHeight="1" x14ac:dyDescent="0.25">
      <c r="A133" s="105"/>
      <c r="B133" s="460"/>
      <c r="C133" s="461"/>
      <c r="D133" s="465"/>
      <c r="E133" s="469"/>
      <c r="F133" s="470"/>
      <c r="G133" s="259"/>
      <c r="H133" s="52"/>
      <c r="I133" s="53"/>
      <c r="J133" s="317"/>
      <c r="K133" s="317"/>
      <c r="L133" s="450"/>
      <c r="M133" s="53"/>
      <c r="N133" s="52"/>
      <c r="O133" s="52"/>
      <c r="P133" s="52"/>
      <c r="Q133" s="52"/>
      <c r="R133" s="53"/>
      <c r="S133" s="52"/>
      <c r="T133" s="52"/>
      <c r="U133" s="52"/>
      <c r="V133" s="52"/>
      <c r="W133" s="54">
        <f>((IF(S133=Datos!$B$83,0,IF(S133=Datos!$B$84,5,IF(S133=Datos!$B$85,10,IF(S133=Datos!$B$86,15,IF(S133=Datos!$B$87,20,IF(S133=Datos!$B$88,25,0)))))))/100)+((IF(T133=Datos!$B$83,0,IF(T133=Datos!$B$84,5,IF(T133=Datos!$B$85,10,IF(T133=Datos!$B$86,15,IF(T133=Datos!$B$87,20,IF(T133=Datos!$B$88,25,0)))))))/100)+((IF(U133=Datos!$B$83,0,IF(U133=Datos!$B$84,5,IF(U133=Datos!$B$85,10,IF(U133=Datos!$B$86,15,IF(U133=Datos!$B$87,20,IF(U133=Datos!$B$88,25,0)))))))/100)+((IF(V133=Datos!$B$83,0,IF(V133=Datos!$B$84,5,IF(V133=Datos!$B$85,10,IF(V133=Datos!$B$86,15,IF(V133=Datos!$B$87,20,IF(V133=Datos!$B$88,25,0)))))))/100)</f>
        <v>0</v>
      </c>
      <c r="X133" s="453"/>
      <c r="Y133" s="447"/>
      <c r="Z133" s="456"/>
      <c r="AA133" s="447"/>
      <c r="AB133" s="450"/>
      <c r="AC133" s="55"/>
    </row>
    <row r="134" spans="1:29" s="4" customFormat="1" ht="30" customHeight="1" x14ac:dyDescent="0.25">
      <c r="A134" s="105"/>
      <c r="B134" s="460"/>
      <c r="C134" s="461"/>
      <c r="D134" s="465"/>
      <c r="E134" s="469"/>
      <c r="F134" s="470"/>
      <c r="G134" s="259"/>
      <c r="H134" s="52"/>
      <c r="I134" s="53"/>
      <c r="J134" s="317"/>
      <c r="K134" s="317"/>
      <c r="L134" s="450"/>
      <c r="M134" s="53"/>
      <c r="N134" s="52"/>
      <c r="O134" s="52"/>
      <c r="P134" s="52"/>
      <c r="Q134" s="52"/>
      <c r="R134" s="53"/>
      <c r="S134" s="52"/>
      <c r="T134" s="52"/>
      <c r="U134" s="52"/>
      <c r="V134" s="52"/>
      <c r="W134" s="54">
        <f>((IF(S134=Datos!$B$83,0,IF(S134=Datos!$B$84,5,IF(S134=Datos!$B$85,10,IF(S134=Datos!$B$86,15,IF(S134=Datos!$B$87,20,IF(S134=Datos!$B$88,25,0)))))))/100)+((IF(T134=Datos!$B$83,0,IF(T134=Datos!$B$84,5,IF(T134=Datos!$B$85,10,IF(T134=Datos!$B$86,15,IF(T134=Datos!$B$87,20,IF(T134=Datos!$B$88,25,0)))))))/100)+((IF(U134=Datos!$B$83,0,IF(U134=Datos!$B$84,5,IF(U134=Datos!$B$85,10,IF(U134=Datos!$B$86,15,IF(U134=Datos!$B$87,20,IF(U134=Datos!$B$88,25,0)))))))/100)+((IF(V134=Datos!$B$83,0,IF(V134=Datos!$B$84,5,IF(V134=Datos!$B$85,10,IF(V134=Datos!$B$86,15,IF(V134=Datos!$B$87,20,IF(V134=Datos!$B$88,25,0)))))))/100)</f>
        <v>0</v>
      </c>
      <c r="X134" s="453"/>
      <c r="Y134" s="447"/>
      <c r="Z134" s="456"/>
      <c r="AA134" s="447"/>
      <c r="AB134" s="450"/>
      <c r="AC134" s="55"/>
    </row>
    <row r="135" spans="1:29" s="4" customFormat="1" ht="30" customHeight="1" x14ac:dyDescent="0.25">
      <c r="A135" s="105"/>
      <c r="B135" s="460"/>
      <c r="C135" s="461"/>
      <c r="D135" s="465"/>
      <c r="E135" s="469"/>
      <c r="F135" s="470"/>
      <c r="G135" s="259"/>
      <c r="H135" s="52"/>
      <c r="I135" s="53"/>
      <c r="J135" s="317"/>
      <c r="K135" s="317"/>
      <c r="L135" s="450"/>
      <c r="M135" s="53"/>
      <c r="N135" s="52"/>
      <c r="O135" s="52"/>
      <c r="P135" s="52"/>
      <c r="Q135" s="52"/>
      <c r="R135" s="53"/>
      <c r="S135" s="52"/>
      <c r="T135" s="52"/>
      <c r="U135" s="52"/>
      <c r="V135" s="52"/>
      <c r="W135" s="54">
        <f>((IF(S135=Datos!$B$83,0,IF(S135=Datos!$B$84,5,IF(S135=Datos!$B$85,10,IF(S135=Datos!$B$86,15,IF(S135=Datos!$B$87,20,IF(S135=Datos!$B$88,25,0)))))))/100)+((IF(T135=Datos!$B$83,0,IF(T135=Datos!$B$84,5,IF(T135=Datos!$B$85,10,IF(T135=Datos!$B$86,15,IF(T135=Datos!$B$87,20,IF(T135=Datos!$B$88,25,0)))))))/100)+((IF(U135=Datos!$B$83,0,IF(U135=Datos!$B$84,5,IF(U135=Datos!$B$85,10,IF(U135=Datos!$B$86,15,IF(U135=Datos!$B$87,20,IF(U135=Datos!$B$88,25,0)))))))/100)+((IF(V135=Datos!$B$83,0,IF(V135=Datos!$B$84,5,IF(V135=Datos!$B$85,10,IF(V135=Datos!$B$86,15,IF(V135=Datos!$B$87,20,IF(V135=Datos!$B$88,25,0)))))))/100)</f>
        <v>0</v>
      </c>
      <c r="X135" s="453"/>
      <c r="Y135" s="447"/>
      <c r="Z135" s="456"/>
      <c r="AA135" s="447"/>
      <c r="AB135" s="450"/>
      <c r="AC135" s="55"/>
    </row>
    <row r="136" spans="1:29" s="4" customFormat="1" ht="30" customHeight="1" x14ac:dyDescent="0.25">
      <c r="A136" s="105"/>
      <c r="B136" s="460"/>
      <c r="C136" s="461"/>
      <c r="D136" s="465"/>
      <c r="E136" s="469"/>
      <c r="F136" s="470"/>
      <c r="G136" s="259"/>
      <c r="H136" s="52"/>
      <c r="I136" s="53"/>
      <c r="J136" s="317"/>
      <c r="K136" s="317"/>
      <c r="L136" s="450"/>
      <c r="M136" s="53"/>
      <c r="N136" s="52"/>
      <c r="O136" s="52"/>
      <c r="P136" s="52"/>
      <c r="Q136" s="52"/>
      <c r="R136" s="53"/>
      <c r="S136" s="52"/>
      <c r="T136" s="52"/>
      <c r="U136" s="52"/>
      <c r="V136" s="52"/>
      <c r="W136" s="54">
        <f>((IF(S136=Datos!$B$83,0,IF(S136=Datos!$B$84,5,IF(S136=Datos!$B$85,10,IF(S136=Datos!$B$86,15,IF(S136=Datos!$B$87,20,IF(S136=Datos!$B$88,25,0)))))))/100)+((IF(T136=Datos!$B$83,0,IF(T136=Datos!$B$84,5,IF(T136=Datos!$B$85,10,IF(T136=Datos!$B$86,15,IF(T136=Datos!$B$87,20,IF(T136=Datos!$B$88,25,0)))))))/100)+((IF(U136=Datos!$B$83,0,IF(U136=Datos!$B$84,5,IF(U136=Datos!$B$85,10,IF(U136=Datos!$B$86,15,IF(U136=Datos!$B$87,20,IF(U136=Datos!$B$88,25,0)))))))/100)+((IF(V136=Datos!$B$83,0,IF(V136=Datos!$B$84,5,IF(V136=Datos!$B$85,10,IF(V136=Datos!$B$86,15,IF(V136=Datos!$B$87,20,IF(V136=Datos!$B$88,25,0)))))))/100)</f>
        <v>0</v>
      </c>
      <c r="X136" s="453"/>
      <c r="Y136" s="447"/>
      <c r="Z136" s="456"/>
      <c r="AA136" s="447"/>
      <c r="AB136" s="450"/>
      <c r="AC136" s="55"/>
    </row>
    <row r="137" spans="1:29" s="4" customFormat="1" ht="30" customHeight="1" thickBot="1" x14ac:dyDescent="0.3">
      <c r="A137" s="105"/>
      <c r="B137" s="462"/>
      <c r="C137" s="463"/>
      <c r="D137" s="466"/>
      <c r="E137" s="471"/>
      <c r="F137" s="472"/>
      <c r="G137" s="260"/>
      <c r="H137" s="70"/>
      <c r="I137" s="68"/>
      <c r="J137" s="318"/>
      <c r="K137" s="318"/>
      <c r="L137" s="451"/>
      <c r="M137" s="68"/>
      <c r="N137" s="70"/>
      <c r="O137" s="70"/>
      <c r="P137" s="70"/>
      <c r="Q137" s="70"/>
      <c r="R137" s="68"/>
      <c r="S137" s="70"/>
      <c r="T137" s="70"/>
      <c r="U137" s="70"/>
      <c r="V137" s="70"/>
      <c r="W137" s="69">
        <f>((IF(S137=Datos!$B$83,0,IF(S137=Datos!$B$84,5,IF(S137=Datos!$B$85,10,IF(S137=Datos!$B$86,15,IF(S137=Datos!$B$87,20,IF(S137=Datos!$B$88,25,0)))))))/100)+((IF(T137=Datos!$B$83,0,IF(T137=Datos!$B$84,5,IF(T137=Datos!$B$85,10,IF(T137=Datos!$B$86,15,IF(T137=Datos!$B$87,20,IF(T137=Datos!$B$88,25,0)))))))/100)+((IF(U137=Datos!$B$83,0,IF(U137=Datos!$B$84,5,IF(U137=Datos!$B$85,10,IF(U137=Datos!$B$86,15,IF(U137=Datos!$B$87,20,IF(U137=Datos!$B$88,25,0)))))))/100)+((IF(V137=Datos!$B$83,0,IF(V137=Datos!$B$84,5,IF(V137=Datos!$B$85,10,IF(V137=Datos!$B$86,15,IF(V137=Datos!$B$87,20,IF(V137=Datos!$B$88,25,0)))))))/100)</f>
        <v>0</v>
      </c>
      <c r="X137" s="454"/>
      <c r="Y137" s="448"/>
      <c r="Z137" s="457"/>
      <c r="AA137" s="448"/>
      <c r="AB137" s="451"/>
      <c r="AC137" s="59"/>
    </row>
    <row r="138" spans="1:29" s="4" customFormat="1" ht="30" customHeight="1" x14ac:dyDescent="0.25">
      <c r="A138" s="105"/>
      <c r="B138" s="458"/>
      <c r="C138" s="459"/>
      <c r="D138" s="464" t="str">
        <f>IF(B138=0,"",VLOOKUP(B138,'Datos SGC'!$B$50:$C$71,2))</f>
        <v/>
      </c>
      <c r="E138" s="467"/>
      <c r="F138" s="468"/>
      <c r="G138" s="258"/>
      <c r="H138" s="65"/>
      <c r="I138" s="66"/>
      <c r="J138" s="316"/>
      <c r="K138" s="316"/>
      <c r="L138" s="449" t="str">
        <f>IF(AND(J138=Datos!$B$186,K138=Datos!$B$193),Datos!$D$186,IF(AND(J138=Datos!$B$186,K138=Datos!$B$194),Datos!$E$186,IF(AND(J138=Datos!$B$186,K138=Datos!$B$195),Datos!$F$186,IF(AND(J138=Datos!$B$186,K138=Datos!$B$196),Datos!$G$186,IF(AND(J138=Datos!$B$186,K138=Datos!$B$197),Datos!$H$186,IF(AND(J138=Datos!$B$187,K138=Datos!$B$193),Datos!$D$187,IF(AND(J138=Datos!$B$187,K138=Datos!$B$194),Datos!$E$187,IF(AND(J138=Datos!$B$187,K138=Datos!$B$195),Datos!$F$187,IF(AND(J138=Datos!$B$187,K138=Datos!$B$196),Datos!$G$187,IF(AND(J138=Datos!$B$187,K138=Datos!$B$197),Datos!$H$187,IF(AND(J138=Datos!$B$188,K138=Datos!$B$193),Datos!$D$188,IF(AND(J138=Datos!$B$188,K138=Datos!$B$194),Datos!$E$188,IF(AND(J138=Datos!$B$188,K138=Datos!$B$195),Datos!$F$188,IF(AND(J138=Datos!$B$188,K138=Datos!$B$196),Datos!$G$188,IF(AND(J138=Datos!$B$188,K138=Datos!$B$197),Datos!$H$188,IF(AND(J138=Datos!$B$189,K138=Datos!$B$193),Datos!$D$189,IF(AND(J138=Datos!$B$189,K138=Datos!$B$194),Datos!$E$189,IF(AND(J138=Datos!$B$189,K138=Datos!$B$195),Datos!$F$189,IF(AND(J138=Datos!$B$189,K138=Datos!$B$196),Datos!$G$189,IF(AND(J138=Datos!$B$189,K138=Datos!$B$197),Datos!$H$189,IF(AND(J138=Datos!$B$190,K138=Datos!$B$193),Datos!$D$190,IF(AND(J138=Datos!$B$190,K138=Datos!$B$194),Datos!$E$190,IF(AND(J138=Datos!$B$190,K138=Datos!$B$195),Datos!$F$190,IF(AND(J138=Datos!$B$190,K138=Datos!$B$196),Datos!$G$190,IF(AND(J138=Datos!$B$190,K138=Datos!$B$197),Datos!$H$190,"-")))))))))))))))))))))))))</f>
        <v>-</v>
      </c>
      <c r="M138" s="66"/>
      <c r="N138" s="65"/>
      <c r="O138" s="65"/>
      <c r="P138" s="65"/>
      <c r="Q138" s="65"/>
      <c r="R138" s="66"/>
      <c r="S138" s="65"/>
      <c r="T138" s="65"/>
      <c r="U138" s="65"/>
      <c r="V138" s="65"/>
      <c r="W138" s="64">
        <f>((IF(S138=Datos!$B$83,0,IF(S138=Datos!$B$84,5,IF(S138=Datos!$B$85,10,IF(S138=Datos!$B$86,15,IF(S138=Datos!$B$87,20,IF(S138=Datos!$B$88,25,0)))))))/100)+((IF(T138=Datos!$B$83,0,IF(T138=Datos!$B$84,5,IF(T138=Datos!$B$85,10,IF(T138=Datos!$B$86,15,IF(T138=Datos!$B$87,20,IF(T138=Datos!$B$88,25,0)))))))/100)+((IF(U138=Datos!$B$83,0,IF(U138=Datos!$B$84,5,IF(U138=Datos!$B$85,10,IF(U138=Datos!$B$86,15,IF(U138=Datos!$B$87,20,IF(U138=Datos!$B$88,25,0)))))))/100)+((IF(V138=Datos!$B$83,0,IF(V138=Datos!$B$84,5,IF(V138=Datos!$B$85,10,IF(V138=Datos!$B$86,15,IF(V138=Datos!$B$87,20,IF(V138=Datos!$B$88,25,0)))))))/100)</f>
        <v>0</v>
      </c>
      <c r="X138" s="452">
        <f>IF(ISERROR((IF(R138=Datos!$B$80,W138,0)+IF(R139=Datos!$B$80,W139,0)+IF(R140=Datos!$B$80,W140,0)+IF(R141=Datos!$B$80,W141,0)+IF(R142=Datos!$B$80,W142,0)+IF(R143=Datos!$B$80,W143,0))/(IF(R138=Datos!$B$80,1,0)+IF(R139=Datos!$B$80,1,0)+IF(R140=Datos!$B$80,1,0)+IF(R141=Datos!$B$80,1,0)+IF(R142=Datos!$B$80,1,0)+IF(R143=Datos!$B$80,1,0))),0,(IF(R138=Datos!$B$80,W138,0)+IF(R139=Datos!$B$80,W139,0)+IF(R140=Datos!$B$80,W140,0)+IF(R141=Datos!$B$80,W141,0)+IF(R142=Datos!$B$80,W142,0)+IF(R143=Datos!$B$80,W143,0))/(IF(R138=Datos!$B$80,1,0)+IF(R139=Datos!$B$80,1,0)+IF(R140=Datos!$B$80,1,0)+IF(R141=Datos!$B$80,1,0)+IF(R142=Datos!$B$80,1,0)+IF(R143=Datos!$B$80,1,0)))</f>
        <v>0</v>
      </c>
      <c r="Y138" s="446" t="str">
        <f>IF(J138="","-",(IF(X138&gt;0,(IF(J138=Datos!$B$65,Datos!$B$65,IF(AND(J138=Datos!$B$66,X138&gt;0.49),Datos!$B$65,IF(AND(J138=Datos!$B$67,X138&gt;0.74),Datos!$B$65,IF(AND(J138=Datos!$B$67,X138&lt;0.75,X138&gt;0.49),Datos!$B$66,IF(AND(J138=Datos!$B$68,X138&gt;0.74),Datos!$B$66,IF(AND(J138=Datos!$B$68,X138&lt;0.75,X138&gt;0.49),Datos!$B$67,IF(AND(J138=Datos!$B$69,X138&gt;0.74),Datos!$B$67,IF(AND(J138=Datos!$B$69,X138&lt;0.75,X138&gt;0.49),Datos!$B$68,J138))))))))),J138)))</f>
        <v>-</v>
      </c>
      <c r="Z138" s="455">
        <f>IF(ISERROR((IF(R138=Datos!$B$79,W138,0)+IF(R139=Datos!$B$79,W139,0)+IF(R140=Datos!$B$79,W140,0)+IF(R141=Datos!$B$79,W141,0)+IF(R142=Datos!$B$79,W142,0)+IF(R143=Datos!$B$79,W143,0))/(IF(R138=Datos!$B$79,1,0)+IF(R139=Datos!$B$79,1,0)+IF(R140=Datos!$B$79,1,0)+IF(R141=Datos!$B$79,1,0)+IF(R142=Datos!$B$79,1,0)+IF(R143=Datos!$B$79,1,0))),0,(IF(R138=Datos!$B$79,W138,0)+IF(R139=Datos!$B$79,W139,0)+IF(R140=Datos!$B$79,W140,0)+IF(R141=Datos!$B$79,W141,0)+IF(R142=Datos!$B$79,W142,0)+IF(R143=Datos!$B$79,W143,0))/(IF(R138=Datos!$B$79,1,0)+IF(R139=Datos!$B$79,1,0)+IF(R140=Datos!$B$79,1,0)+IF(R141=Datos!$B$79,1,0)+IF(R142=Datos!$B$79,1,0)+IF(R143=Datos!$B$79,1,0)))</f>
        <v>0</v>
      </c>
      <c r="AA138" s="446" t="str">
        <f>IF(K138="","-",(IF(Z138&gt;0,(IF(K138=Datos!$B$72,Datos!$B$72,IF(AND(K138=Datos!$B$73,Z138&gt;0.49),Datos!$B$72,IF(AND(K138=Datos!$B$74,Z138&gt;0.74),Datos!$B$72,IF(AND(K138=Datos!$B$74,Z138&lt;0.75,Z138&gt;0.49),Datos!$B$73,IF(AND(K138=Datos!$B$75,Z138&gt;0.74),Datos!$B$73,IF(AND(K138=Datos!$B$75,Z138&lt;0.75,Z138&gt;0.49),Datos!$B$74,IF(AND(K138=Datos!$B$76,Z138&gt;0.74),Datos!$B$74,IF(AND(K138=Datos!$B$76,Z138&lt;0.75,Z138&gt;0.49),Datos!$B$75,K138))))))))),K138)))</f>
        <v>-</v>
      </c>
      <c r="AB138" s="449" t="str">
        <f>IF(AND(Y138=Datos!$B$186,AA138=Datos!$B$193),Datos!$D$186,IF(AND(Y138=Datos!$B$186,AA138=Datos!$B$194),Datos!$E$186,IF(AND(Y138=Datos!$B$186,AA138=Datos!$B$195),Datos!$F$186,IF(AND(Y138=Datos!$B$186,AA138=Datos!$B$196),Datos!$G$186,IF(AND(Y138=Datos!$B$186,AA138=Datos!$B$197),Datos!$H$186,IF(AND(Y138=Datos!$B$187,AA138=Datos!$B$193),Datos!$D$187,IF(AND(Y138=Datos!$B$187,AA138=Datos!$B$194),Datos!$E$187,IF(AND(Y138=Datos!$B$187,AA138=Datos!$B$195),Datos!$F$187,IF(AND(Y138=Datos!$B$187,AA138=Datos!$B$196),Datos!$G$187,IF(AND(Y138=Datos!$B$187,AA138=Datos!$B$197),Datos!$H$187,IF(AND(Y138=Datos!$B$188,AA138=Datos!$B$193),Datos!$D$188,IF(AND(Y138=Datos!$B$188,AA138=Datos!$B$194),Datos!$E$188,IF(AND(Y138=Datos!$B$188,AA138=Datos!$B$195),Datos!$F$188,IF(AND(Y138=Datos!$B$188,AA138=Datos!$B$196),Datos!$G$188,IF(AND(Y138=Datos!$B$188,AA138=Datos!$B$197),Datos!$H$188,IF(AND(Y138=Datos!$B$189,AA138=Datos!$B$193),Datos!$D$189,IF(AND(Y138=Datos!$B$189,AA138=Datos!$B$194),Datos!$E$189,IF(AND(Y138=Datos!$B$189,AA138=Datos!$B$195),Datos!$F$189,IF(AND(Y138=Datos!$B$189,AA138=Datos!$B$196),Datos!$G$189,IF(AND(Y138=Datos!$B$189,AA138=Datos!$B$197),Datos!$H$189,IF(AND(Y138=Datos!$B$190,AA138=Datos!$B$193),Datos!$D$190,IF(AND(Y138=Datos!$B$190,AA138=Datos!$B$194),Datos!$E$190,IF(AND(Y138=Datos!$B$190,AA138=Datos!$B$195),Datos!$F$190,IF(AND(Y138=Datos!$B$190,AA138=Datos!$B$196),Datos!$G$190,IF(AND(Y138=Datos!$B$190,AA138=Datos!$B$197),Datos!$H$190,"-")))))))))))))))))))))))))</f>
        <v>-</v>
      </c>
      <c r="AC138" s="51"/>
    </row>
    <row r="139" spans="1:29" s="4" customFormat="1" ht="30" customHeight="1" x14ac:dyDescent="0.25">
      <c r="A139" s="105"/>
      <c r="B139" s="460"/>
      <c r="C139" s="461"/>
      <c r="D139" s="465"/>
      <c r="E139" s="469"/>
      <c r="F139" s="470"/>
      <c r="G139" s="259"/>
      <c r="H139" s="52"/>
      <c r="I139" s="53"/>
      <c r="J139" s="317"/>
      <c r="K139" s="317"/>
      <c r="L139" s="450"/>
      <c r="M139" s="53"/>
      <c r="N139" s="52"/>
      <c r="O139" s="52"/>
      <c r="P139" s="52"/>
      <c r="Q139" s="52"/>
      <c r="R139" s="53"/>
      <c r="S139" s="52"/>
      <c r="T139" s="52"/>
      <c r="U139" s="52"/>
      <c r="V139" s="52"/>
      <c r="W139" s="54">
        <f>((IF(S139=Datos!$B$83,0,IF(S139=Datos!$B$84,5,IF(S139=Datos!$B$85,10,IF(S139=Datos!$B$86,15,IF(S139=Datos!$B$87,20,IF(S139=Datos!$B$88,25,0)))))))/100)+((IF(T139=Datos!$B$83,0,IF(T139=Datos!$B$84,5,IF(T139=Datos!$B$85,10,IF(T139=Datos!$B$86,15,IF(T139=Datos!$B$87,20,IF(T139=Datos!$B$88,25,0)))))))/100)+((IF(U139=Datos!$B$83,0,IF(U139=Datos!$B$84,5,IF(U139=Datos!$B$85,10,IF(U139=Datos!$B$86,15,IF(U139=Datos!$B$87,20,IF(U139=Datos!$B$88,25,0)))))))/100)+((IF(V139=Datos!$B$83,0,IF(V139=Datos!$B$84,5,IF(V139=Datos!$B$85,10,IF(V139=Datos!$B$86,15,IF(V139=Datos!$B$87,20,IF(V139=Datos!$B$88,25,0)))))))/100)</f>
        <v>0</v>
      </c>
      <c r="X139" s="453"/>
      <c r="Y139" s="447"/>
      <c r="Z139" s="456"/>
      <c r="AA139" s="447"/>
      <c r="AB139" s="450"/>
      <c r="AC139" s="55"/>
    </row>
    <row r="140" spans="1:29" s="4" customFormat="1" ht="30" customHeight="1" x14ac:dyDescent="0.25">
      <c r="A140" s="105"/>
      <c r="B140" s="460"/>
      <c r="C140" s="461"/>
      <c r="D140" s="465"/>
      <c r="E140" s="469"/>
      <c r="F140" s="470"/>
      <c r="G140" s="259"/>
      <c r="H140" s="52"/>
      <c r="I140" s="53"/>
      <c r="J140" s="317"/>
      <c r="K140" s="317"/>
      <c r="L140" s="450"/>
      <c r="M140" s="53"/>
      <c r="N140" s="52"/>
      <c r="O140" s="52"/>
      <c r="P140" s="52"/>
      <c r="Q140" s="52"/>
      <c r="R140" s="53"/>
      <c r="S140" s="52"/>
      <c r="T140" s="52"/>
      <c r="U140" s="52"/>
      <c r="V140" s="52"/>
      <c r="W140" s="54">
        <f>((IF(S140=Datos!$B$83,0,IF(S140=Datos!$B$84,5,IF(S140=Datos!$B$85,10,IF(S140=Datos!$B$86,15,IF(S140=Datos!$B$87,20,IF(S140=Datos!$B$88,25,0)))))))/100)+((IF(T140=Datos!$B$83,0,IF(T140=Datos!$B$84,5,IF(T140=Datos!$B$85,10,IF(T140=Datos!$B$86,15,IF(T140=Datos!$B$87,20,IF(T140=Datos!$B$88,25,0)))))))/100)+((IF(U140=Datos!$B$83,0,IF(U140=Datos!$B$84,5,IF(U140=Datos!$B$85,10,IF(U140=Datos!$B$86,15,IF(U140=Datos!$B$87,20,IF(U140=Datos!$B$88,25,0)))))))/100)+((IF(V140=Datos!$B$83,0,IF(V140=Datos!$B$84,5,IF(V140=Datos!$B$85,10,IF(V140=Datos!$B$86,15,IF(V140=Datos!$B$87,20,IF(V140=Datos!$B$88,25,0)))))))/100)</f>
        <v>0</v>
      </c>
      <c r="X140" s="453"/>
      <c r="Y140" s="447"/>
      <c r="Z140" s="456"/>
      <c r="AA140" s="447"/>
      <c r="AB140" s="450"/>
      <c r="AC140" s="55"/>
    </row>
    <row r="141" spans="1:29" s="4" customFormat="1" ht="30" customHeight="1" x14ac:dyDescent="0.25">
      <c r="A141" s="105"/>
      <c r="B141" s="460"/>
      <c r="C141" s="461"/>
      <c r="D141" s="465"/>
      <c r="E141" s="469"/>
      <c r="F141" s="470"/>
      <c r="G141" s="259"/>
      <c r="H141" s="52"/>
      <c r="I141" s="53"/>
      <c r="J141" s="317"/>
      <c r="K141" s="317"/>
      <c r="L141" s="450"/>
      <c r="M141" s="53"/>
      <c r="N141" s="52"/>
      <c r="O141" s="52"/>
      <c r="P141" s="52"/>
      <c r="Q141" s="52"/>
      <c r="R141" s="53"/>
      <c r="S141" s="52"/>
      <c r="T141" s="52"/>
      <c r="U141" s="52"/>
      <c r="V141" s="52"/>
      <c r="W141" s="54">
        <f>((IF(S141=Datos!$B$83,0,IF(S141=Datos!$B$84,5,IF(S141=Datos!$B$85,10,IF(S141=Datos!$B$86,15,IF(S141=Datos!$B$87,20,IF(S141=Datos!$B$88,25,0)))))))/100)+((IF(T141=Datos!$B$83,0,IF(T141=Datos!$B$84,5,IF(T141=Datos!$B$85,10,IF(T141=Datos!$B$86,15,IF(T141=Datos!$B$87,20,IF(T141=Datos!$B$88,25,0)))))))/100)+((IF(U141=Datos!$B$83,0,IF(U141=Datos!$B$84,5,IF(U141=Datos!$B$85,10,IF(U141=Datos!$B$86,15,IF(U141=Datos!$B$87,20,IF(U141=Datos!$B$88,25,0)))))))/100)+((IF(V141=Datos!$B$83,0,IF(V141=Datos!$B$84,5,IF(V141=Datos!$B$85,10,IF(V141=Datos!$B$86,15,IF(V141=Datos!$B$87,20,IF(V141=Datos!$B$88,25,0)))))))/100)</f>
        <v>0</v>
      </c>
      <c r="X141" s="453"/>
      <c r="Y141" s="447"/>
      <c r="Z141" s="456"/>
      <c r="AA141" s="447"/>
      <c r="AB141" s="450"/>
      <c r="AC141" s="55"/>
    </row>
    <row r="142" spans="1:29" s="4" customFormat="1" ht="30" customHeight="1" x14ac:dyDescent="0.25">
      <c r="A142" s="105"/>
      <c r="B142" s="460"/>
      <c r="C142" s="461"/>
      <c r="D142" s="465"/>
      <c r="E142" s="469"/>
      <c r="F142" s="470"/>
      <c r="G142" s="259"/>
      <c r="H142" s="52"/>
      <c r="I142" s="53"/>
      <c r="J142" s="317"/>
      <c r="K142" s="317"/>
      <c r="L142" s="450"/>
      <c r="M142" s="53"/>
      <c r="N142" s="52"/>
      <c r="O142" s="52"/>
      <c r="P142" s="52"/>
      <c r="Q142" s="52"/>
      <c r="R142" s="53"/>
      <c r="S142" s="52"/>
      <c r="T142" s="52"/>
      <c r="U142" s="52"/>
      <c r="V142" s="52"/>
      <c r="W142" s="54">
        <f>((IF(S142=Datos!$B$83,0,IF(S142=Datos!$B$84,5,IF(S142=Datos!$B$85,10,IF(S142=Datos!$B$86,15,IF(S142=Datos!$B$87,20,IF(S142=Datos!$B$88,25,0)))))))/100)+((IF(T142=Datos!$B$83,0,IF(T142=Datos!$B$84,5,IF(T142=Datos!$B$85,10,IF(T142=Datos!$B$86,15,IF(T142=Datos!$B$87,20,IF(T142=Datos!$B$88,25,0)))))))/100)+((IF(U142=Datos!$B$83,0,IF(U142=Datos!$B$84,5,IF(U142=Datos!$B$85,10,IF(U142=Datos!$B$86,15,IF(U142=Datos!$B$87,20,IF(U142=Datos!$B$88,25,0)))))))/100)+((IF(V142=Datos!$B$83,0,IF(V142=Datos!$B$84,5,IF(V142=Datos!$B$85,10,IF(V142=Datos!$B$86,15,IF(V142=Datos!$B$87,20,IF(V142=Datos!$B$88,25,0)))))))/100)</f>
        <v>0</v>
      </c>
      <c r="X142" s="453"/>
      <c r="Y142" s="447"/>
      <c r="Z142" s="456"/>
      <c r="AA142" s="447"/>
      <c r="AB142" s="450"/>
      <c r="AC142" s="55"/>
    </row>
    <row r="143" spans="1:29" s="4" customFormat="1" ht="30" customHeight="1" thickBot="1" x14ac:dyDescent="0.3">
      <c r="A143" s="105"/>
      <c r="B143" s="462"/>
      <c r="C143" s="463"/>
      <c r="D143" s="466"/>
      <c r="E143" s="471"/>
      <c r="F143" s="472"/>
      <c r="G143" s="260"/>
      <c r="H143" s="70"/>
      <c r="I143" s="68"/>
      <c r="J143" s="318"/>
      <c r="K143" s="318"/>
      <c r="L143" s="451"/>
      <c r="M143" s="68"/>
      <c r="N143" s="70"/>
      <c r="O143" s="70"/>
      <c r="P143" s="70"/>
      <c r="Q143" s="70"/>
      <c r="R143" s="68"/>
      <c r="S143" s="70"/>
      <c r="T143" s="70"/>
      <c r="U143" s="70"/>
      <c r="V143" s="70"/>
      <c r="W143" s="69">
        <f>((IF(S143=Datos!$B$83,0,IF(S143=Datos!$B$84,5,IF(S143=Datos!$B$85,10,IF(S143=Datos!$B$86,15,IF(S143=Datos!$B$87,20,IF(S143=Datos!$B$88,25,0)))))))/100)+((IF(T143=Datos!$B$83,0,IF(T143=Datos!$B$84,5,IF(T143=Datos!$B$85,10,IF(T143=Datos!$B$86,15,IF(T143=Datos!$B$87,20,IF(T143=Datos!$B$88,25,0)))))))/100)+((IF(U143=Datos!$B$83,0,IF(U143=Datos!$B$84,5,IF(U143=Datos!$B$85,10,IF(U143=Datos!$B$86,15,IF(U143=Datos!$B$87,20,IF(U143=Datos!$B$88,25,0)))))))/100)+((IF(V143=Datos!$B$83,0,IF(V143=Datos!$B$84,5,IF(V143=Datos!$B$85,10,IF(V143=Datos!$B$86,15,IF(V143=Datos!$B$87,20,IF(V143=Datos!$B$88,25,0)))))))/100)</f>
        <v>0</v>
      </c>
      <c r="X143" s="454"/>
      <c r="Y143" s="448"/>
      <c r="Z143" s="457"/>
      <c r="AA143" s="448"/>
      <c r="AB143" s="451"/>
      <c r="AC143" s="59"/>
    </row>
    <row r="144" spans="1:29" s="4" customFormat="1" ht="30" customHeight="1" x14ac:dyDescent="0.25">
      <c r="A144" s="105"/>
      <c r="B144" s="458"/>
      <c r="C144" s="459"/>
      <c r="D144" s="464" t="str">
        <f>IF(B144=0,"",VLOOKUP(B144,'Datos SGC'!$B$50:$C$71,2))</f>
        <v/>
      </c>
      <c r="E144" s="467"/>
      <c r="F144" s="468"/>
      <c r="G144" s="258"/>
      <c r="H144" s="65"/>
      <c r="I144" s="66"/>
      <c r="J144" s="316"/>
      <c r="K144" s="316"/>
      <c r="L144" s="449" t="str">
        <f>IF(AND(J144=Datos!$B$186,K144=Datos!$B$193),Datos!$D$186,IF(AND(J144=Datos!$B$186,K144=Datos!$B$194),Datos!$E$186,IF(AND(J144=Datos!$B$186,K144=Datos!$B$195),Datos!$F$186,IF(AND(J144=Datos!$B$186,K144=Datos!$B$196),Datos!$G$186,IF(AND(J144=Datos!$B$186,K144=Datos!$B$197),Datos!$H$186,IF(AND(J144=Datos!$B$187,K144=Datos!$B$193),Datos!$D$187,IF(AND(J144=Datos!$B$187,K144=Datos!$B$194),Datos!$E$187,IF(AND(J144=Datos!$B$187,K144=Datos!$B$195),Datos!$F$187,IF(AND(J144=Datos!$B$187,K144=Datos!$B$196),Datos!$G$187,IF(AND(J144=Datos!$B$187,K144=Datos!$B$197),Datos!$H$187,IF(AND(J144=Datos!$B$188,K144=Datos!$B$193),Datos!$D$188,IF(AND(J144=Datos!$B$188,K144=Datos!$B$194),Datos!$E$188,IF(AND(J144=Datos!$B$188,K144=Datos!$B$195),Datos!$F$188,IF(AND(J144=Datos!$B$188,K144=Datos!$B$196),Datos!$G$188,IF(AND(J144=Datos!$B$188,K144=Datos!$B$197),Datos!$H$188,IF(AND(J144=Datos!$B$189,K144=Datos!$B$193),Datos!$D$189,IF(AND(J144=Datos!$B$189,K144=Datos!$B$194),Datos!$E$189,IF(AND(J144=Datos!$B$189,K144=Datos!$B$195),Datos!$F$189,IF(AND(J144=Datos!$B$189,K144=Datos!$B$196),Datos!$G$189,IF(AND(J144=Datos!$B$189,K144=Datos!$B$197),Datos!$H$189,IF(AND(J144=Datos!$B$190,K144=Datos!$B$193),Datos!$D$190,IF(AND(J144=Datos!$B$190,K144=Datos!$B$194),Datos!$E$190,IF(AND(J144=Datos!$B$190,K144=Datos!$B$195),Datos!$F$190,IF(AND(J144=Datos!$B$190,K144=Datos!$B$196),Datos!$G$190,IF(AND(J144=Datos!$B$190,K144=Datos!$B$197),Datos!$H$190,"-")))))))))))))))))))))))))</f>
        <v>-</v>
      </c>
      <c r="M144" s="66"/>
      <c r="N144" s="65"/>
      <c r="O144" s="65"/>
      <c r="P144" s="65"/>
      <c r="Q144" s="65"/>
      <c r="R144" s="66"/>
      <c r="S144" s="65"/>
      <c r="T144" s="65"/>
      <c r="U144" s="65"/>
      <c r="V144" s="65"/>
      <c r="W144" s="64">
        <f>((IF(S144=Datos!$B$83,0,IF(S144=Datos!$B$84,5,IF(S144=Datos!$B$85,10,IF(S144=Datos!$B$86,15,IF(S144=Datos!$B$87,20,IF(S144=Datos!$B$88,25,0)))))))/100)+((IF(T144=Datos!$B$83,0,IF(T144=Datos!$B$84,5,IF(T144=Datos!$B$85,10,IF(T144=Datos!$B$86,15,IF(T144=Datos!$B$87,20,IF(T144=Datos!$B$88,25,0)))))))/100)+((IF(U144=Datos!$B$83,0,IF(U144=Datos!$B$84,5,IF(U144=Datos!$B$85,10,IF(U144=Datos!$B$86,15,IF(U144=Datos!$B$87,20,IF(U144=Datos!$B$88,25,0)))))))/100)+((IF(V144=Datos!$B$83,0,IF(V144=Datos!$B$84,5,IF(V144=Datos!$B$85,10,IF(V144=Datos!$B$86,15,IF(V144=Datos!$B$87,20,IF(V144=Datos!$B$88,25,0)))))))/100)</f>
        <v>0</v>
      </c>
      <c r="X144" s="452">
        <f>IF(ISERROR((IF(R144=Datos!$B$80,W144,0)+IF(R145=Datos!$B$80,W145,0)+IF(R146=Datos!$B$80,W146,0)+IF(R147=Datos!$B$80,W147,0)+IF(R148=Datos!$B$80,W148,0)+IF(R149=Datos!$B$80,W149,0))/(IF(R144=Datos!$B$80,1,0)+IF(R145=Datos!$B$80,1,0)+IF(R146=Datos!$B$80,1,0)+IF(R147=Datos!$B$80,1,0)+IF(R148=Datos!$B$80,1,0)+IF(R149=Datos!$B$80,1,0))),0,(IF(R144=Datos!$B$80,W144,0)+IF(R145=Datos!$B$80,W145,0)+IF(R146=Datos!$B$80,W146,0)+IF(R147=Datos!$B$80,W147,0)+IF(R148=Datos!$B$80,W148,0)+IF(R149=Datos!$B$80,W149,0))/(IF(R144=Datos!$B$80,1,0)+IF(R145=Datos!$B$80,1,0)+IF(R146=Datos!$B$80,1,0)+IF(R147=Datos!$B$80,1,0)+IF(R148=Datos!$B$80,1,0)+IF(R149=Datos!$B$80,1,0)))</f>
        <v>0</v>
      </c>
      <c r="Y144" s="446" t="str">
        <f>IF(J144="","-",(IF(X144&gt;0,(IF(J144=Datos!$B$65,Datos!$B$65,IF(AND(J144=Datos!$B$66,X144&gt;0.49),Datos!$B$65,IF(AND(J144=Datos!$B$67,X144&gt;0.74),Datos!$B$65,IF(AND(J144=Datos!$B$67,X144&lt;0.75,X144&gt;0.49),Datos!$B$66,IF(AND(J144=Datos!$B$68,X144&gt;0.74),Datos!$B$66,IF(AND(J144=Datos!$B$68,X144&lt;0.75,X144&gt;0.49),Datos!$B$67,IF(AND(J144=Datos!$B$69,X144&gt;0.74),Datos!$B$67,IF(AND(J144=Datos!$B$69,X144&lt;0.75,X144&gt;0.49),Datos!$B$68,J144))))))))),J144)))</f>
        <v>-</v>
      </c>
      <c r="Z144" s="455">
        <f>IF(ISERROR((IF(R144=Datos!$B$79,W144,0)+IF(R145=Datos!$B$79,W145,0)+IF(R146=Datos!$B$79,W146,0)+IF(R147=Datos!$B$79,W147,0)+IF(R148=Datos!$B$79,W148,0)+IF(R149=Datos!$B$79,W149,0))/(IF(R144=Datos!$B$79,1,0)+IF(R145=Datos!$B$79,1,0)+IF(R146=Datos!$B$79,1,0)+IF(R147=Datos!$B$79,1,0)+IF(R148=Datos!$B$79,1,0)+IF(R149=Datos!$B$79,1,0))),0,(IF(R144=Datos!$B$79,W144,0)+IF(R145=Datos!$B$79,W145,0)+IF(R146=Datos!$B$79,W146,0)+IF(R147=Datos!$B$79,W147,0)+IF(R148=Datos!$B$79,W148,0)+IF(R149=Datos!$B$79,W149,0))/(IF(R144=Datos!$B$79,1,0)+IF(R145=Datos!$B$79,1,0)+IF(R146=Datos!$B$79,1,0)+IF(R147=Datos!$B$79,1,0)+IF(R148=Datos!$B$79,1,0)+IF(R149=Datos!$B$79,1,0)))</f>
        <v>0</v>
      </c>
      <c r="AA144" s="446" t="str">
        <f>IF(K144="","-",(IF(Z144&gt;0,(IF(K144=Datos!$B$72,Datos!$B$72,IF(AND(K144=Datos!$B$73,Z144&gt;0.49),Datos!$B$72,IF(AND(K144=Datos!$B$74,Z144&gt;0.74),Datos!$B$72,IF(AND(K144=Datos!$B$74,Z144&lt;0.75,Z144&gt;0.49),Datos!$B$73,IF(AND(K144=Datos!$B$75,Z144&gt;0.74),Datos!$B$73,IF(AND(K144=Datos!$B$75,Z144&lt;0.75,Z144&gt;0.49),Datos!$B$74,IF(AND(K144=Datos!$B$76,Z144&gt;0.74),Datos!$B$74,IF(AND(K144=Datos!$B$76,Z144&lt;0.75,Z144&gt;0.49),Datos!$B$75,K144))))))))),K144)))</f>
        <v>-</v>
      </c>
      <c r="AB144" s="449" t="str">
        <f>IF(AND(Y144=Datos!$B$186,AA144=Datos!$B$193),Datos!$D$186,IF(AND(Y144=Datos!$B$186,AA144=Datos!$B$194),Datos!$E$186,IF(AND(Y144=Datos!$B$186,AA144=Datos!$B$195),Datos!$F$186,IF(AND(Y144=Datos!$B$186,AA144=Datos!$B$196),Datos!$G$186,IF(AND(Y144=Datos!$B$186,AA144=Datos!$B$197),Datos!$H$186,IF(AND(Y144=Datos!$B$187,AA144=Datos!$B$193),Datos!$D$187,IF(AND(Y144=Datos!$B$187,AA144=Datos!$B$194),Datos!$E$187,IF(AND(Y144=Datos!$B$187,AA144=Datos!$B$195),Datos!$F$187,IF(AND(Y144=Datos!$B$187,AA144=Datos!$B$196),Datos!$G$187,IF(AND(Y144=Datos!$B$187,AA144=Datos!$B$197),Datos!$H$187,IF(AND(Y144=Datos!$B$188,AA144=Datos!$B$193),Datos!$D$188,IF(AND(Y144=Datos!$B$188,AA144=Datos!$B$194),Datos!$E$188,IF(AND(Y144=Datos!$B$188,AA144=Datos!$B$195),Datos!$F$188,IF(AND(Y144=Datos!$B$188,AA144=Datos!$B$196),Datos!$G$188,IF(AND(Y144=Datos!$B$188,AA144=Datos!$B$197),Datos!$H$188,IF(AND(Y144=Datos!$B$189,AA144=Datos!$B$193),Datos!$D$189,IF(AND(Y144=Datos!$B$189,AA144=Datos!$B$194),Datos!$E$189,IF(AND(Y144=Datos!$B$189,AA144=Datos!$B$195),Datos!$F$189,IF(AND(Y144=Datos!$B$189,AA144=Datos!$B$196),Datos!$G$189,IF(AND(Y144=Datos!$B$189,AA144=Datos!$B$197),Datos!$H$189,IF(AND(Y144=Datos!$B$190,AA144=Datos!$B$193),Datos!$D$190,IF(AND(Y144=Datos!$B$190,AA144=Datos!$B$194),Datos!$E$190,IF(AND(Y144=Datos!$B$190,AA144=Datos!$B$195),Datos!$F$190,IF(AND(Y144=Datos!$B$190,AA144=Datos!$B$196),Datos!$G$190,IF(AND(Y144=Datos!$B$190,AA144=Datos!$B$197),Datos!$H$190,"-")))))))))))))))))))))))))</f>
        <v>-</v>
      </c>
      <c r="AC144" s="51"/>
    </row>
    <row r="145" spans="1:29" s="4" customFormat="1" ht="30" customHeight="1" x14ac:dyDescent="0.25">
      <c r="A145" s="105"/>
      <c r="B145" s="460"/>
      <c r="C145" s="461"/>
      <c r="D145" s="465"/>
      <c r="E145" s="469"/>
      <c r="F145" s="470"/>
      <c r="G145" s="259"/>
      <c r="H145" s="52"/>
      <c r="I145" s="53"/>
      <c r="J145" s="317"/>
      <c r="K145" s="317"/>
      <c r="L145" s="450"/>
      <c r="M145" s="53"/>
      <c r="N145" s="52"/>
      <c r="O145" s="52"/>
      <c r="P145" s="52"/>
      <c r="Q145" s="52"/>
      <c r="R145" s="53"/>
      <c r="S145" s="52"/>
      <c r="T145" s="52"/>
      <c r="U145" s="52"/>
      <c r="V145" s="52"/>
      <c r="W145" s="54">
        <f>((IF(S145=Datos!$B$83,0,IF(S145=Datos!$B$84,5,IF(S145=Datos!$B$85,10,IF(S145=Datos!$B$86,15,IF(S145=Datos!$B$87,20,IF(S145=Datos!$B$88,25,0)))))))/100)+((IF(T145=Datos!$B$83,0,IF(T145=Datos!$B$84,5,IF(T145=Datos!$B$85,10,IF(T145=Datos!$B$86,15,IF(T145=Datos!$B$87,20,IF(T145=Datos!$B$88,25,0)))))))/100)+((IF(U145=Datos!$B$83,0,IF(U145=Datos!$B$84,5,IF(U145=Datos!$B$85,10,IF(U145=Datos!$B$86,15,IF(U145=Datos!$B$87,20,IF(U145=Datos!$B$88,25,0)))))))/100)+((IF(V145=Datos!$B$83,0,IF(V145=Datos!$B$84,5,IF(V145=Datos!$B$85,10,IF(V145=Datos!$B$86,15,IF(V145=Datos!$B$87,20,IF(V145=Datos!$B$88,25,0)))))))/100)</f>
        <v>0</v>
      </c>
      <c r="X145" s="453"/>
      <c r="Y145" s="447"/>
      <c r="Z145" s="456"/>
      <c r="AA145" s="447"/>
      <c r="AB145" s="450"/>
      <c r="AC145" s="55"/>
    </row>
    <row r="146" spans="1:29" s="4" customFormat="1" ht="30" customHeight="1" x14ac:dyDescent="0.25">
      <c r="A146" s="105"/>
      <c r="B146" s="460"/>
      <c r="C146" s="461"/>
      <c r="D146" s="465"/>
      <c r="E146" s="469"/>
      <c r="F146" s="470"/>
      <c r="G146" s="259"/>
      <c r="H146" s="52"/>
      <c r="I146" s="53"/>
      <c r="J146" s="317"/>
      <c r="K146" s="317"/>
      <c r="L146" s="450"/>
      <c r="M146" s="53"/>
      <c r="N146" s="52"/>
      <c r="O146" s="52"/>
      <c r="P146" s="52"/>
      <c r="Q146" s="52"/>
      <c r="R146" s="53"/>
      <c r="S146" s="52"/>
      <c r="T146" s="52"/>
      <c r="U146" s="52"/>
      <c r="V146" s="52"/>
      <c r="W146" s="54">
        <f>((IF(S146=Datos!$B$83,0,IF(S146=Datos!$B$84,5,IF(S146=Datos!$B$85,10,IF(S146=Datos!$B$86,15,IF(S146=Datos!$B$87,20,IF(S146=Datos!$B$88,25,0)))))))/100)+((IF(T146=Datos!$B$83,0,IF(T146=Datos!$B$84,5,IF(T146=Datos!$B$85,10,IF(T146=Datos!$B$86,15,IF(T146=Datos!$B$87,20,IF(T146=Datos!$B$88,25,0)))))))/100)+((IF(U146=Datos!$B$83,0,IF(U146=Datos!$B$84,5,IF(U146=Datos!$B$85,10,IF(U146=Datos!$B$86,15,IF(U146=Datos!$B$87,20,IF(U146=Datos!$B$88,25,0)))))))/100)+((IF(V146=Datos!$B$83,0,IF(V146=Datos!$B$84,5,IF(V146=Datos!$B$85,10,IF(V146=Datos!$B$86,15,IF(V146=Datos!$B$87,20,IF(V146=Datos!$B$88,25,0)))))))/100)</f>
        <v>0</v>
      </c>
      <c r="X146" s="453"/>
      <c r="Y146" s="447"/>
      <c r="Z146" s="456"/>
      <c r="AA146" s="447"/>
      <c r="AB146" s="450"/>
      <c r="AC146" s="55"/>
    </row>
    <row r="147" spans="1:29" s="4" customFormat="1" ht="30" customHeight="1" x14ac:dyDescent="0.25">
      <c r="A147" s="105"/>
      <c r="B147" s="460"/>
      <c r="C147" s="461"/>
      <c r="D147" s="465"/>
      <c r="E147" s="469"/>
      <c r="F147" s="470"/>
      <c r="G147" s="259"/>
      <c r="H147" s="52"/>
      <c r="I147" s="53"/>
      <c r="J147" s="317"/>
      <c r="K147" s="317"/>
      <c r="L147" s="450"/>
      <c r="M147" s="53"/>
      <c r="N147" s="52"/>
      <c r="O147" s="52"/>
      <c r="P147" s="52"/>
      <c r="Q147" s="52"/>
      <c r="R147" s="53"/>
      <c r="S147" s="52"/>
      <c r="T147" s="52"/>
      <c r="U147" s="52"/>
      <c r="V147" s="52"/>
      <c r="W147" s="54">
        <f>((IF(S147=Datos!$B$83,0,IF(S147=Datos!$B$84,5,IF(S147=Datos!$B$85,10,IF(S147=Datos!$B$86,15,IF(S147=Datos!$B$87,20,IF(S147=Datos!$B$88,25,0)))))))/100)+((IF(T147=Datos!$B$83,0,IF(T147=Datos!$B$84,5,IF(T147=Datos!$B$85,10,IF(T147=Datos!$B$86,15,IF(T147=Datos!$B$87,20,IF(T147=Datos!$B$88,25,0)))))))/100)+((IF(U147=Datos!$B$83,0,IF(U147=Datos!$B$84,5,IF(U147=Datos!$B$85,10,IF(U147=Datos!$B$86,15,IF(U147=Datos!$B$87,20,IF(U147=Datos!$B$88,25,0)))))))/100)+((IF(V147=Datos!$B$83,0,IF(V147=Datos!$B$84,5,IF(V147=Datos!$B$85,10,IF(V147=Datos!$B$86,15,IF(V147=Datos!$B$87,20,IF(V147=Datos!$B$88,25,0)))))))/100)</f>
        <v>0</v>
      </c>
      <c r="X147" s="453"/>
      <c r="Y147" s="447"/>
      <c r="Z147" s="456"/>
      <c r="AA147" s="447"/>
      <c r="AB147" s="450"/>
      <c r="AC147" s="55"/>
    </row>
    <row r="148" spans="1:29" s="4" customFormat="1" ht="30" customHeight="1" x14ac:dyDescent="0.25">
      <c r="A148" s="105"/>
      <c r="B148" s="460"/>
      <c r="C148" s="461"/>
      <c r="D148" s="465"/>
      <c r="E148" s="469"/>
      <c r="F148" s="470"/>
      <c r="G148" s="259"/>
      <c r="H148" s="52"/>
      <c r="I148" s="53"/>
      <c r="J148" s="317"/>
      <c r="K148" s="317"/>
      <c r="L148" s="450"/>
      <c r="M148" s="53"/>
      <c r="N148" s="52"/>
      <c r="O148" s="52"/>
      <c r="P148" s="52"/>
      <c r="Q148" s="52"/>
      <c r="R148" s="53"/>
      <c r="S148" s="52"/>
      <c r="T148" s="52"/>
      <c r="U148" s="52"/>
      <c r="V148" s="52"/>
      <c r="W148" s="54">
        <f>((IF(S148=Datos!$B$83,0,IF(S148=Datos!$B$84,5,IF(S148=Datos!$B$85,10,IF(S148=Datos!$B$86,15,IF(S148=Datos!$B$87,20,IF(S148=Datos!$B$88,25,0)))))))/100)+((IF(T148=Datos!$B$83,0,IF(T148=Datos!$B$84,5,IF(T148=Datos!$B$85,10,IF(T148=Datos!$B$86,15,IF(T148=Datos!$B$87,20,IF(T148=Datos!$B$88,25,0)))))))/100)+((IF(U148=Datos!$B$83,0,IF(U148=Datos!$B$84,5,IF(U148=Datos!$B$85,10,IF(U148=Datos!$B$86,15,IF(U148=Datos!$B$87,20,IF(U148=Datos!$B$88,25,0)))))))/100)+((IF(V148=Datos!$B$83,0,IF(V148=Datos!$B$84,5,IF(V148=Datos!$B$85,10,IF(V148=Datos!$B$86,15,IF(V148=Datos!$B$87,20,IF(V148=Datos!$B$88,25,0)))))))/100)</f>
        <v>0</v>
      </c>
      <c r="X148" s="453"/>
      <c r="Y148" s="447"/>
      <c r="Z148" s="456"/>
      <c r="AA148" s="447"/>
      <c r="AB148" s="450"/>
      <c r="AC148" s="55"/>
    </row>
    <row r="149" spans="1:29" s="4" customFormat="1" ht="30" customHeight="1" thickBot="1" x14ac:dyDescent="0.3">
      <c r="A149" s="105"/>
      <c r="B149" s="462"/>
      <c r="C149" s="463"/>
      <c r="D149" s="466"/>
      <c r="E149" s="471"/>
      <c r="F149" s="472"/>
      <c r="G149" s="260"/>
      <c r="H149" s="70"/>
      <c r="I149" s="68"/>
      <c r="J149" s="318"/>
      <c r="K149" s="318"/>
      <c r="L149" s="451"/>
      <c r="M149" s="68"/>
      <c r="N149" s="70"/>
      <c r="O149" s="70"/>
      <c r="P149" s="70"/>
      <c r="Q149" s="70"/>
      <c r="R149" s="68"/>
      <c r="S149" s="70"/>
      <c r="T149" s="70"/>
      <c r="U149" s="70"/>
      <c r="V149" s="70"/>
      <c r="W149" s="69">
        <f>((IF(S149=Datos!$B$83,0,IF(S149=Datos!$B$84,5,IF(S149=Datos!$B$85,10,IF(S149=Datos!$B$86,15,IF(S149=Datos!$B$87,20,IF(S149=Datos!$B$88,25,0)))))))/100)+((IF(T149=Datos!$B$83,0,IF(T149=Datos!$B$84,5,IF(T149=Datos!$B$85,10,IF(T149=Datos!$B$86,15,IF(T149=Datos!$B$87,20,IF(T149=Datos!$B$88,25,0)))))))/100)+((IF(U149=Datos!$B$83,0,IF(U149=Datos!$B$84,5,IF(U149=Datos!$B$85,10,IF(U149=Datos!$B$86,15,IF(U149=Datos!$B$87,20,IF(U149=Datos!$B$88,25,0)))))))/100)+((IF(V149=Datos!$B$83,0,IF(V149=Datos!$B$84,5,IF(V149=Datos!$B$85,10,IF(V149=Datos!$B$86,15,IF(V149=Datos!$B$87,20,IF(V149=Datos!$B$88,25,0)))))))/100)</f>
        <v>0</v>
      </c>
      <c r="X149" s="454"/>
      <c r="Y149" s="448"/>
      <c r="Z149" s="457"/>
      <c r="AA149" s="448"/>
      <c r="AB149" s="451"/>
      <c r="AC149" s="59"/>
    </row>
    <row r="150" spans="1:29" s="4" customFormat="1" ht="30" customHeight="1" x14ac:dyDescent="0.25">
      <c r="A150" s="105"/>
      <c r="B150" s="458"/>
      <c r="C150" s="459"/>
      <c r="D150" s="464" t="str">
        <f>IF(B150=0,"",VLOOKUP(B150,'Datos SGC'!$B$50:$C$71,2))</f>
        <v/>
      </c>
      <c r="E150" s="467"/>
      <c r="F150" s="468"/>
      <c r="G150" s="258"/>
      <c r="H150" s="65"/>
      <c r="I150" s="66"/>
      <c r="J150" s="316"/>
      <c r="K150" s="316"/>
      <c r="L150" s="449" t="str">
        <f>IF(AND(J150=Datos!$B$186,K150=Datos!$B$193),Datos!$D$186,IF(AND(J150=Datos!$B$186,K150=Datos!$B$194),Datos!$E$186,IF(AND(J150=Datos!$B$186,K150=Datos!$B$195),Datos!$F$186,IF(AND(J150=Datos!$B$186,K150=Datos!$B$196),Datos!$G$186,IF(AND(J150=Datos!$B$186,K150=Datos!$B$197),Datos!$H$186,IF(AND(J150=Datos!$B$187,K150=Datos!$B$193),Datos!$D$187,IF(AND(J150=Datos!$B$187,K150=Datos!$B$194),Datos!$E$187,IF(AND(J150=Datos!$B$187,K150=Datos!$B$195),Datos!$F$187,IF(AND(J150=Datos!$B$187,K150=Datos!$B$196),Datos!$G$187,IF(AND(J150=Datos!$B$187,K150=Datos!$B$197),Datos!$H$187,IF(AND(J150=Datos!$B$188,K150=Datos!$B$193),Datos!$D$188,IF(AND(J150=Datos!$B$188,K150=Datos!$B$194),Datos!$E$188,IF(AND(J150=Datos!$B$188,K150=Datos!$B$195),Datos!$F$188,IF(AND(J150=Datos!$B$188,K150=Datos!$B$196),Datos!$G$188,IF(AND(J150=Datos!$B$188,K150=Datos!$B$197),Datos!$H$188,IF(AND(J150=Datos!$B$189,K150=Datos!$B$193),Datos!$D$189,IF(AND(J150=Datos!$B$189,K150=Datos!$B$194),Datos!$E$189,IF(AND(J150=Datos!$B$189,K150=Datos!$B$195),Datos!$F$189,IF(AND(J150=Datos!$B$189,K150=Datos!$B$196),Datos!$G$189,IF(AND(J150=Datos!$B$189,K150=Datos!$B$197),Datos!$H$189,IF(AND(J150=Datos!$B$190,K150=Datos!$B$193),Datos!$D$190,IF(AND(J150=Datos!$B$190,K150=Datos!$B$194),Datos!$E$190,IF(AND(J150=Datos!$B$190,K150=Datos!$B$195),Datos!$F$190,IF(AND(J150=Datos!$B$190,K150=Datos!$B$196),Datos!$G$190,IF(AND(J150=Datos!$B$190,K150=Datos!$B$197),Datos!$H$190,"-")))))))))))))))))))))))))</f>
        <v>-</v>
      </c>
      <c r="M150" s="66"/>
      <c r="N150" s="65"/>
      <c r="O150" s="65"/>
      <c r="P150" s="65"/>
      <c r="Q150" s="65"/>
      <c r="R150" s="66"/>
      <c r="S150" s="65"/>
      <c r="T150" s="65"/>
      <c r="U150" s="65"/>
      <c r="V150" s="65"/>
      <c r="W150" s="64">
        <f>((IF(S150=Datos!$B$83,0,IF(S150=Datos!$B$84,5,IF(S150=Datos!$B$85,10,IF(S150=Datos!$B$86,15,IF(S150=Datos!$B$87,20,IF(S150=Datos!$B$88,25,0)))))))/100)+((IF(T150=Datos!$B$83,0,IF(T150=Datos!$B$84,5,IF(T150=Datos!$B$85,10,IF(T150=Datos!$B$86,15,IF(T150=Datos!$B$87,20,IF(T150=Datos!$B$88,25,0)))))))/100)+((IF(U150=Datos!$B$83,0,IF(U150=Datos!$B$84,5,IF(U150=Datos!$B$85,10,IF(U150=Datos!$B$86,15,IF(U150=Datos!$B$87,20,IF(U150=Datos!$B$88,25,0)))))))/100)+((IF(V150=Datos!$B$83,0,IF(V150=Datos!$B$84,5,IF(V150=Datos!$B$85,10,IF(V150=Datos!$B$86,15,IF(V150=Datos!$B$87,20,IF(V150=Datos!$B$88,25,0)))))))/100)</f>
        <v>0</v>
      </c>
      <c r="X150" s="452">
        <f>IF(ISERROR((IF(R150=Datos!$B$80,W150,0)+IF(R151=Datos!$B$80,W151,0)+IF(R152=Datos!$B$80,W152,0)+IF(R153=Datos!$B$80,W153,0)+IF(R154=Datos!$B$80,W154,0)+IF(R155=Datos!$B$80,W155,0))/(IF(R150=Datos!$B$80,1,0)+IF(R151=Datos!$B$80,1,0)+IF(R152=Datos!$B$80,1,0)+IF(R153=Datos!$B$80,1,0)+IF(R154=Datos!$B$80,1,0)+IF(R155=Datos!$B$80,1,0))),0,(IF(R150=Datos!$B$80,W150,0)+IF(R151=Datos!$B$80,W151,0)+IF(R152=Datos!$B$80,W152,0)+IF(R153=Datos!$B$80,W153,0)+IF(R154=Datos!$B$80,W154,0)+IF(R155=Datos!$B$80,W155,0))/(IF(R150=Datos!$B$80,1,0)+IF(R151=Datos!$B$80,1,0)+IF(R152=Datos!$B$80,1,0)+IF(R153=Datos!$B$80,1,0)+IF(R154=Datos!$B$80,1,0)+IF(R155=Datos!$B$80,1,0)))</f>
        <v>0</v>
      </c>
      <c r="Y150" s="446" t="str">
        <f>IF(J150="","-",(IF(X150&gt;0,(IF(J150=Datos!$B$65,Datos!$B$65,IF(AND(J150=Datos!$B$66,X150&gt;0.49),Datos!$B$65,IF(AND(J150=Datos!$B$67,X150&gt;0.74),Datos!$B$65,IF(AND(J150=Datos!$B$67,X150&lt;0.75,X150&gt;0.49),Datos!$B$66,IF(AND(J150=Datos!$B$68,X150&gt;0.74),Datos!$B$66,IF(AND(J150=Datos!$B$68,X150&lt;0.75,X150&gt;0.49),Datos!$B$67,IF(AND(J150=Datos!$B$69,X150&gt;0.74),Datos!$B$67,IF(AND(J150=Datos!$B$69,X150&lt;0.75,X150&gt;0.49),Datos!$B$68,J150))))))))),J150)))</f>
        <v>-</v>
      </c>
      <c r="Z150" s="455">
        <f>IF(ISERROR((IF(R150=Datos!$B$79,W150,0)+IF(R151=Datos!$B$79,W151,0)+IF(R152=Datos!$B$79,W152,0)+IF(R153=Datos!$B$79,W153,0)+IF(R154=Datos!$B$79,W154,0)+IF(R155=Datos!$B$79,W155,0))/(IF(R150=Datos!$B$79,1,0)+IF(R151=Datos!$B$79,1,0)+IF(R152=Datos!$B$79,1,0)+IF(R153=Datos!$B$79,1,0)+IF(R154=Datos!$B$79,1,0)+IF(R155=Datos!$B$79,1,0))),0,(IF(R150=Datos!$B$79,W150,0)+IF(R151=Datos!$B$79,W151,0)+IF(R152=Datos!$B$79,W152,0)+IF(R153=Datos!$B$79,W153,0)+IF(R154=Datos!$B$79,W154,0)+IF(R155=Datos!$B$79,W155,0))/(IF(R150=Datos!$B$79,1,0)+IF(R151=Datos!$B$79,1,0)+IF(R152=Datos!$B$79,1,0)+IF(R153=Datos!$B$79,1,0)+IF(R154=Datos!$B$79,1,0)+IF(R155=Datos!$B$79,1,0)))</f>
        <v>0</v>
      </c>
      <c r="AA150" s="446" t="str">
        <f>IF(K150="","-",(IF(Z150&gt;0,(IF(K150=Datos!$B$72,Datos!$B$72,IF(AND(K150=Datos!$B$73,Z150&gt;0.49),Datos!$B$72,IF(AND(K150=Datos!$B$74,Z150&gt;0.74),Datos!$B$72,IF(AND(K150=Datos!$B$74,Z150&lt;0.75,Z150&gt;0.49),Datos!$B$73,IF(AND(K150=Datos!$B$75,Z150&gt;0.74),Datos!$B$73,IF(AND(K150=Datos!$B$75,Z150&lt;0.75,Z150&gt;0.49),Datos!$B$74,IF(AND(K150=Datos!$B$76,Z150&gt;0.74),Datos!$B$74,IF(AND(K150=Datos!$B$76,Z150&lt;0.75,Z150&gt;0.49),Datos!$B$75,K150))))))))),K150)))</f>
        <v>-</v>
      </c>
      <c r="AB150" s="449" t="str">
        <f>IF(AND(Y150=Datos!$B$186,AA150=Datos!$B$193),Datos!$D$186,IF(AND(Y150=Datos!$B$186,AA150=Datos!$B$194),Datos!$E$186,IF(AND(Y150=Datos!$B$186,AA150=Datos!$B$195),Datos!$F$186,IF(AND(Y150=Datos!$B$186,AA150=Datos!$B$196),Datos!$G$186,IF(AND(Y150=Datos!$B$186,AA150=Datos!$B$197),Datos!$H$186,IF(AND(Y150=Datos!$B$187,AA150=Datos!$B$193),Datos!$D$187,IF(AND(Y150=Datos!$B$187,AA150=Datos!$B$194),Datos!$E$187,IF(AND(Y150=Datos!$B$187,AA150=Datos!$B$195),Datos!$F$187,IF(AND(Y150=Datos!$B$187,AA150=Datos!$B$196),Datos!$G$187,IF(AND(Y150=Datos!$B$187,AA150=Datos!$B$197),Datos!$H$187,IF(AND(Y150=Datos!$B$188,AA150=Datos!$B$193),Datos!$D$188,IF(AND(Y150=Datos!$B$188,AA150=Datos!$B$194),Datos!$E$188,IF(AND(Y150=Datos!$B$188,AA150=Datos!$B$195),Datos!$F$188,IF(AND(Y150=Datos!$B$188,AA150=Datos!$B$196),Datos!$G$188,IF(AND(Y150=Datos!$B$188,AA150=Datos!$B$197),Datos!$H$188,IF(AND(Y150=Datos!$B$189,AA150=Datos!$B$193),Datos!$D$189,IF(AND(Y150=Datos!$B$189,AA150=Datos!$B$194),Datos!$E$189,IF(AND(Y150=Datos!$B$189,AA150=Datos!$B$195),Datos!$F$189,IF(AND(Y150=Datos!$B$189,AA150=Datos!$B$196),Datos!$G$189,IF(AND(Y150=Datos!$B$189,AA150=Datos!$B$197),Datos!$H$189,IF(AND(Y150=Datos!$B$190,AA150=Datos!$B$193),Datos!$D$190,IF(AND(Y150=Datos!$B$190,AA150=Datos!$B$194),Datos!$E$190,IF(AND(Y150=Datos!$B$190,AA150=Datos!$B$195),Datos!$F$190,IF(AND(Y150=Datos!$B$190,AA150=Datos!$B$196),Datos!$G$190,IF(AND(Y150=Datos!$B$190,AA150=Datos!$B$197),Datos!$H$190,"-")))))))))))))))))))))))))</f>
        <v>-</v>
      </c>
      <c r="AC150" s="51"/>
    </row>
    <row r="151" spans="1:29" s="4" customFormat="1" ht="30" customHeight="1" x14ac:dyDescent="0.25">
      <c r="A151" s="105"/>
      <c r="B151" s="460"/>
      <c r="C151" s="461"/>
      <c r="D151" s="465"/>
      <c r="E151" s="469"/>
      <c r="F151" s="470"/>
      <c r="G151" s="259"/>
      <c r="H151" s="52"/>
      <c r="I151" s="53"/>
      <c r="J151" s="317"/>
      <c r="K151" s="317"/>
      <c r="L151" s="450"/>
      <c r="M151" s="53"/>
      <c r="N151" s="52"/>
      <c r="O151" s="52"/>
      <c r="P151" s="52"/>
      <c r="Q151" s="52"/>
      <c r="R151" s="53"/>
      <c r="S151" s="52"/>
      <c r="T151" s="52"/>
      <c r="U151" s="52"/>
      <c r="V151" s="52"/>
      <c r="W151" s="54">
        <f>((IF(S151=Datos!$B$83,0,IF(S151=Datos!$B$84,5,IF(S151=Datos!$B$85,10,IF(S151=Datos!$B$86,15,IF(S151=Datos!$B$87,20,IF(S151=Datos!$B$88,25,0)))))))/100)+((IF(T151=Datos!$B$83,0,IF(T151=Datos!$B$84,5,IF(T151=Datos!$B$85,10,IF(T151=Datos!$B$86,15,IF(T151=Datos!$B$87,20,IF(T151=Datos!$B$88,25,0)))))))/100)+((IF(U151=Datos!$B$83,0,IF(U151=Datos!$B$84,5,IF(U151=Datos!$B$85,10,IF(U151=Datos!$B$86,15,IF(U151=Datos!$B$87,20,IF(U151=Datos!$B$88,25,0)))))))/100)+((IF(V151=Datos!$B$83,0,IF(V151=Datos!$B$84,5,IF(V151=Datos!$B$85,10,IF(V151=Datos!$B$86,15,IF(V151=Datos!$B$87,20,IF(V151=Datos!$B$88,25,0)))))))/100)</f>
        <v>0</v>
      </c>
      <c r="X151" s="453"/>
      <c r="Y151" s="447"/>
      <c r="Z151" s="456"/>
      <c r="AA151" s="447"/>
      <c r="AB151" s="450"/>
      <c r="AC151" s="55"/>
    </row>
    <row r="152" spans="1:29" s="4" customFormat="1" ht="30" customHeight="1" x14ac:dyDescent="0.25">
      <c r="A152" s="105"/>
      <c r="B152" s="460"/>
      <c r="C152" s="461"/>
      <c r="D152" s="465"/>
      <c r="E152" s="469"/>
      <c r="F152" s="470"/>
      <c r="G152" s="259"/>
      <c r="H152" s="52"/>
      <c r="I152" s="53"/>
      <c r="J152" s="317"/>
      <c r="K152" s="317"/>
      <c r="L152" s="450"/>
      <c r="M152" s="53"/>
      <c r="N152" s="52"/>
      <c r="O152" s="52"/>
      <c r="P152" s="52"/>
      <c r="Q152" s="52"/>
      <c r="R152" s="53"/>
      <c r="S152" s="52"/>
      <c r="T152" s="52"/>
      <c r="U152" s="52"/>
      <c r="V152" s="52"/>
      <c r="W152" s="54">
        <f>((IF(S152=Datos!$B$83,0,IF(S152=Datos!$B$84,5,IF(S152=Datos!$B$85,10,IF(S152=Datos!$B$86,15,IF(S152=Datos!$B$87,20,IF(S152=Datos!$B$88,25,0)))))))/100)+((IF(T152=Datos!$B$83,0,IF(T152=Datos!$B$84,5,IF(T152=Datos!$B$85,10,IF(T152=Datos!$B$86,15,IF(T152=Datos!$B$87,20,IF(T152=Datos!$B$88,25,0)))))))/100)+((IF(U152=Datos!$B$83,0,IF(U152=Datos!$B$84,5,IF(U152=Datos!$B$85,10,IF(U152=Datos!$B$86,15,IF(U152=Datos!$B$87,20,IF(U152=Datos!$B$88,25,0)))))))/100)+((IF(V152=Datos!$B$83,0,IF(V152=Datos!$B$84,5,IF(V152=Datos!$B$85,10,IF(V152=Datos!$B$86,15,IF(V152=Datos!$B$87,20,IF(V152=Datos!$B$88,25,0)))))))/100)</f>
        <v>0</v>
      </c>
      <c r="X152" s="453"/>
      <c r="Y152" s="447"/>
      <c r="Z152" s="456"/>
      <c r="AA152" s="447"/>
      <c r="AB152" s="450"/>
      <c r="AC152" s="55"/>
    </row>
    <row r="153" spans="1:29" s="4" customFormat="1" ht="30" customHeight="1" x14ac:dyDescent="0.25">
      <c r="A153" s="105"/>
      <c r="B153" s="460"/>
      <c r="C153" s="461"/>
      <c r="D153" s="465"/>
      <c r="E153" s="469"/>
      <c r="F153" s="470"/>
      <c r="G153" s="259"/>
      <c r="H153" s="52"/>
      <c r="I153" s="53"/>
      <c r="J153" s="317"/>
      <c r="K153" s="317"/>
      <c r="L153" s="450"/>
      <c r="M153" s="53"/>
      <c r="N153" s="52"/>
      <c r="O153" s="52"/>
      <c r="P153" s="52"/>
      <c r="Q153" s="52"/>
      <c r="R153" s="53"/>
      <c r="S153" s="52"/>
      <c r="T153" s="52"/>
      <c r="U153" s="52"/>
      <c r="V153" s="52"/>
      <c r="W153" s="54">
        <f>((IF(S153=Datos!$B$83,0,IF(S153=Datos!$B$84,5,IF(S153=Datos!$B$85,10,IF(S153=Datos!$B$86,15,IF(S153=Datos!$B$87,20,IF(S153=Datos!$B$88,25,0)))))))/100)+((IF(T153=Datos!$B$83,0,IF(T153=Datos!$B$84,5,IF(T153=Datos!$B$85,10,IF(T153=Datos!$B$86,15,IF(T153=Datos!$B$87,20,IF(T153=Datos!$B$88,25,0)))))))/100)+((IF(U153=Datos!$B$83,0,IF(U153=Datos!$B$84,5,IF(U153=Datos!$B$85,10,IF(U153=Datos!$B$86,15,IF(U153=Datos!$B$87,20,IF(U153=Datos!$B$88,25,0)))))))/100)+((IF(V153=Datos!$B$83,0,IF(V153=Datos!$B$84,5,IF(V153=Datos!$B$85,10,IF(V153=Datos!$B$86,15,IF(V153=Datos!$B$87,20,IF(V153=Datos!$B$88,25,0)))))))/100)</f>
        <v>0</v>
      </c>
      <c r="X153" s="453"/>
      <c r="Y153" s="447"/>
      <c r="Z153" s="456"/>
      <c r="AA153" s="447"/>
      <c r="AB153" s="450"/>
      <c r="AC153" s="55"/>
    </row>
    <row r="154" spans="1:29" s="4" customFormat="1" ht="30" customHeight="1" x14ac:dyDescent="0.25">
      <c r="A154" s="105"/>
      <c r="B154" s="460"/>
      <c r="C154" s="461"/>
      <c r="D154" s="465"/>
      <c r="E154" s="469"/>
      <c r="F154" s="470"/>
      <c r="G154" s="259"/>
      <c r="H154" s="52"/>
      <c r="I154" s="53"/>
      <c r="J154" s="317"/>
      <c r="K154" s="317"/>
      <c r="L154" s="450"/>
      <c r="M154" s="53"/>
      <c r="N154" s="52"/>
      <c r="O154" s="52"/>
      <c r="P154" s="52"/>
      <c r="Q154" s="52"/>
      <c r="R154" s="53"/>
      <c r="S154" s="52"/>
      <c r="T154" s="52"/>
      <c r="U154" s="52"/>
      <c r="V154" s="52"/>
      <c r="W154" s="54">
        <f>((IF(S154=Datos!$B$83,0,IF(S154=Datos!$B$84,5,IF(S154=Datos!$B$85,10,IF(S154=Datos!$B$86,15,IF(S154=Datos!$B$87,20,IF(S154=Datos!$B$88,25,0)))))))/100)+((IF(T154=Datos!$B$83,0,IF(T154=Datos!$B$84,5,IF(T154=Datos!$B$85,10,IF(T154=Datos!$B$86,15,IF(T154=Datos!$B$87,20,IF(T154=Datos!$B$88,25,0)))))))/100)+((IF(U154=Datos!$B$83,0,IF(U154=Datos!$B$84,5,IF(U154=Datos!$B$85,10,IF(U154=Datos!$B$86,15,IF(U154=Datos!$B$87,20,IF(U154=Datos!$B$88,25,0)))))))/100)+((IF(V154=Datos!$B$83,0,IF(V154=Datos!$B$84,5,IF(V154=Datos!$B$85,10,IF(V154=Datos!$B$86,15,IF(V154=Datos!$B$87,20,IF(V154=Datos!$B$88,25,0)))))))/100)</f>
        <v>0</v>
      </c>
      <c r="X154" s="453"/>
      <c r="Y154" s="447"/>
      <c r="Z154" s="456"/>
      <c r="AA154" s="447"/>
      <c r="AB154" s="450"/>
      <c r="AC154" s="55"/>
    </row>
    <row r="155" spans="1:29" s="4" customFormat="1" ht="30" customHeight="1" thickBot="1" x14ac:dyDescent="0.3">
      <c r="A155" s="105"/>
      <c r="B155" s="462"/>
      <c r="C155" s="463"/>
      <c r="D155" s="466"/>
      <c r="E155" s="471"/>
      <c r="F155" s="472"/>
      <c r="G155" s="260"/>
      <c r="H155" s="70"/>
      <c r="I155" s="68"/>
      <c r="J155" s="318"/>
      <c r="K155" s="318"/>
      <c r="L155" s="451"/>
      <c r="M155" s="68"/>
      <c r="N155" s="70"/>
      <c r="O155" s="70"/>
      <c r="P155" s="70"/>
      <c r="Q155" s="70"/>
      <c r="R155" s="68"/>
      <c r="S155" s="70"/>
      <c r="T155" s="70"/>
      <c r="U155" s="70"/>
      <c r="V155" s="70"/>
      <c r="W155" s="69">
        <f>((IF(S155=Datos!$B$83,0,IF(S155=Datos!$B$84,5,IF(S155=Datos!$B$85,10,IF(S155=Datos!$B$86,15,IF(S155=Datos!$B$87,20,IF(S155=Datos!$B$88,25,0)))))))/100)+((IF(T155=Datos!$B$83,0,IF(T155=Datos!$B$84,5,IF(T155=Datos!$B$85,10,IF(T155=Datos!$B$86,15,IF(T155=Datos!$B$87,20,IF(T155=Datos!$B$88,25,0)))))))/100)+((IF(U155=Datos!$B$83,0,IF(U155=Datos!$B$84,5,IF(U155=Datos!$B$85,10,IF(U155=Datos!$B$86,15,IF(U155=Datos!$B$87,20,IF(U155=Datos!$B$88,25,0)))))))/100)+((IF(V155=Datos!$B$83,0,IF(V155=Datos!$B$84,5,IF(V155=Datos!$B$85,10,IF(V155=Datos!$B$86,15,IF(V155=Datos!$B$87,20,IF(V155=Datos!$B$88,25,0)))))))/100)</f>
        <v>0</v>
      </c>
      <c r="X155" s="454"/>
      <c r="Y155" s="448"/>
      <c r="Z155" s="457"/>
      <c r="AA155" s="448"/>
      <c r="AB155" s="451"/>
      <c r="AC155" s="59"/>
    </row>
    <row r="156" spans="1:29" s="4" customFormat="1" ht="30" customHeight="1" x14ac:dyDescent="0.25">
      <c r="A156" s="105"/>
      <c r="B156" s="458"/>
      <c r="C156" s="459"/>
      <c r="D156" s="464" t="str">
        <f>IF(B156=0,"",VLOOKUP(B156,'Datos SGC'!$B$50:$C$71,2))</f>
        <v/>
      </c>
      <c r="E156" s="467"/>
      <c r="F156" s="468"/>
      <c r="G156" s="258"/>
      <c r="H156" s="65"/>
      <c r="I156" s="66"/>
      <c r="J156" s="316"/>
      <c r="K156" s="316"/>
      <c r="L156" s="449" t="str">
        <f>IF(AND(J156=Datos!$B$186,K156=Datos!$B$193),Datos!$D$186,IF(AND(J156=Datos!$B$186,K156=Datos!$B$194),Datos!$E$186,IF(AND(J156=Datos!$B$186,K156=Datos!$B$195),Datos!$F$186,IF(AND(J156=Datos!$B$186,K156=Datos!$B$196),Datos!$G$186,IF(AND(J156=Datos!$B$186,K156=Datos!$B$197),Datos!$H$186,IF(AND(J156=Datos!$B$187,K156=Datos!$B$193),Datos!$D$187,IF(AND(J156=Datos!$B$187,K156=Datos!$B$194),Datos!$E$187,IF(AND(J156=Datos!$B$187,K156=Datos!$B$195),Datos!$F$187,IF(AND(J156=Datos!$B$187,K156=Datos!$B$196),Datos!$G$187,IF(AND(J156=Datos!$B$187,K156=Datos!$B$197),Datos!$H$187,IF(AND(J156=Datos!$B$188,K156=Datos!$B$193),Datos!$D$188,IF(AND(J156=Datos!$B$188,K156=Datos!$B$194),Datos!$E$188,IF(AND(J156=Datos!$B$188,K156=Datos!$B$195),Datos!$F$188,IF(AND(J156=Datos!$B$188,K156=Datos!$B$196),Datos!$G$188,IF(AND(J156=Datos!$B$188,K156=Datos!$B$197),Datos!$H$188,IF(AND(J156=Datos!$B$189,K156=Datos!$B$193),Datos!$D$189,IF(AND(J156=Datos!$B$189,K156=Datos!$B$194),Datos!$E$189,IF(AND(J156=Datos!$B$189,K156=Datos!$B$195),Datos!$F$189,IF(AND(J156=Datos!$B$189,K156=Datos!$B$196),Datos!$G$189,IF(AND(J156=Datos!$B$189,K156=Datos!$B$197),Datos!$H$189,IF(AND(J156=Datos!$B$190,K156=Datos!$B$193),Datos!$D$190,IF(AND(J156=Datos!$B$190,K156=Datos!$B$194),Datos!$E$190,IF(AND(J156=Datos!$B$190,K156=Datos!$B$195),Datos!$F$190,IF(AND(J156=Datos!$B$190,K156=Datos!$B$196),Datos!$G$190,IF(AND(J156=Datos!$B$190,K156=Datos!$B$197),Datos!$H$190,"-")))))))))))))))))))))))))</f>
        <v>-</v>
      </c>
      <c r="M156" s="66"/>
      <c r="N156" s="65"/>
      <c r="O156" s="65"/>
      <c r="P156" s="65"/>
      <c r="Q156" s="65"/>
      <c r="R156" s="66"/>
      <c r="S156" s="65"/>
      <c r="T156" s="65"/>
      <c r="U156" s="65"/>
      <c r="V156" s="65"/>
      <c r="W156" s="64">
        <f>((IF(S156=Datos!$B$83,0,IF(S156=Datos!$B$84,5,IF(S156=Datos!$B$85,10,IF(S156=Datos!$B$86,15,IF(S156=Datos!$B$87,20,IF(S156=Datos!$B$88,25,0)))))))/100)+((IF(T156=Datos!$B$83,0,IF(T156=Datos!$B$84,5,IF(T156=Datos!$B$85,10,IF(T156=Datos!$B$86,15,IF(T156=Datos!$B$87,20,IF(T156=Datos!$B$88,25,0)))))))/100)+((IF(U156=Datos!$B$83,0,IF(U156=Datos!$B$84,5,IF(U156=Datos!$B$85,10,IF(U156=Datos!$B$86,15,IF(U156=Datos!$B$87,20,IF(U156=Datos!$B$88,25,0)))))))/100)+((IF(V156=Datos!$B$83,0,IF(V156=Datos!$B$84,5,IF(V156=Datos!$B$85,10,IF(V156=Datos!$B$86,15,IF(V156=Datos!$B$87,20,IF(V156=Datos!$B$88,25,0)))))))/100)</f>
        <v>0</v>
      </c>
      <c r="X156" s="452">
        <f>IF(ISERROR((IF(R156=Datos!$B$80,W156,0)+IF(R157=Datos!$B$80,W157,0)+IF(R158=Datos!$B$80,W158,0)+IF(R159=Datos!$B$80,W159,0)+IF(R160=Datos!$B$80,W160,0)+IF(R161=Datos!$B$80,W161,0))/(IF(R156=Datos!$B$80,1,0)+IF(R157=Datos!$B$80,1,0)+IF(R158=Datos!$B$80,1,0)+IF(R159=Datos!$B$80,1,0)+IF(R160=Datos!$B$80,1,0)+IF(R161=Datos!$B$80,1,0))),0,(IF(R156=Datos!$B$80,W156,0)+IF(R157=Datos!$B$80,W157,0)+IF(R158=Datos!$B$80,W158,0)+IF(R159=Datos!$B$80,W159,0)+IF(R160=Datos!$B$80,W160,0)+IF(R161=Datos!$B$80,W161,0))/(IF(R156=Datos!$B$80,1,0)+IF(R157=Datos!$B$80,1,0)+IF(R158=Datos!$B$80,1,0)+IF(R159=Datos!$B$80,1,0)+IF(R160=Datos!$B$80,1,0)+IF(R161=Datos!$B$80,1,0)))</f>
        <v>0</v>
      </c>
      <c r="Y156" s="446" t="str">
        <f>IF(J156="","-",(IF(X156&gt;0,(IF(J156=Datos!$B$65,Datos!$B$65,IF(AND(J156=Datos!$B$66,X156&gt;0.49),Datos!$B$65,IF(AND(J156=Datos!$B$67,X156&gt;0.74),Datos!$B$65,IF(AND(J156=Datos!$B$67,X156&lt;0.75,X156&gt;0.49),Datos!$B$66,IF(AND(J156=Datos!$B$68,X156&gt;0.74),Datos!$B$66,IF(AND(J156=Datos!$B$68,X156&lt;0.75,X156&gt;0.49),Datos!$B$67,IF(AND(J156=Datos!$B$69,X156&gt;0.74),Datos!$B$67,IF(AND(J156=Datos!$B$69,X156&lt;0.75,X156&gt;0.49),Datos!$B$68,J156))))))))),J156)))</f>
        <v>-</v>
      </c>
      <c r="Z156" s="455">
        <f>IF(ISERROR((IF(R156=Datos!$B$79,W156,0)+IF(R157=Datos!$B$79,W157,0)+IF(R158=Datos!$B$79,W158,0)+IF(R159=Datos!$B$79,W159,0)+IF(R160=Datos!$B$79,W160,0)+IF(R161=Datos!$B$79,W161,0))/(IF(R156=Datos!$B$79,1,0)+IF(R157=Datos!$B$79,1,0)+IF(R158=Datos!$B$79,1,0)+IF(R159=Datos!$B$79,1,0)+IF(R160=Datos!$B$79,1,0)+IF(R161=Datos!$B$79,1,0))),0,(IF(R156=Datos!$B$79,W156,0)+IF(R157=Datos!$B$79,W157,0)+IF(R158=Datos!$B$79,W158,0)+IF(R159=Datos!$B$79,W159,0)+IF(R160=Datos!$B$79,W160,0)+IF(R161=Datos!$B$79,W161,0))/(IF(R156=Datos!$B$79,1,0)+IF(R157=Datos!$B$79,1,0)+IF(R158=Datos!$B$79,1,0)+IF(R159=Datos!$B$79,1,0)+IF(R160=Datos!$B$79,1,0)+IF(R161=Datos!$B$79,1,0)))</f>
        <v>0</v>
      </c>
      <c r="AA156" s="446" t="str">
        <f>IF(K156="","-",(IF(Z156&gt;0,(IF(K156=Datos!$B$72,Datos!$B$72,IF(AND(K156=Datos!$B$73,Z156&gt;0.49),Datos!$B$72,IF(AND(K156=Datos!$B$74,Z156&gt;0.74),Datos!$B$72,IF(AND(K156=Datos!$B$74,Z156&lt;0.75,Z156&gt;0.49),Datos!$B$73,IF(AND(K156=Datos!$B$75,Z156&gt;0.74),Datos!$B$73,IF(AND(K156=Datos!$B$75,Z156&lt;0.75,Z156&gt;0.49),Datos!$B$74,IF(AND(K156=Datos!$B$76,Z156&gt;0.74),Datos!$B$74,IF(AND(K156=Datos!$B$76,Z156&lt;0.75,Z156&gt;0.49),Datos!$B$75,K156))))))))),K156)))</f>
        <v>-</v>
      </c>
      <c r="AB156" s="449" t="str">
        <f>IF(AND(Y156=Datos!$B$186,AA156=Datos!$B$193),Datos!$D$186,IF(AND(Y156=Datos!$B$186,AA156=Datos!$B$194),Datos!$E$186,IF(AND(Y156=Datos!$B$186,AA156=Datos!$B$195),Datos!$F$186,IF(AND(Y156=Datos!$B$186,AA156=Datos!$B$196),Datos!$G$186,IF(AND(Y156=Datos!$B$186,AA156=Datos!$B$197),Datos!$H$186,IF(AND(Y156=Datos!$B$187,AA156=Datos!$B$193),Datos!$D$187,IF(AND(Y156=Datos!$B$187,AA156=Datos!$B$194),Datos!$E$187,IF(AND(Y156=Datos!$B$187,AA156=Datos!$B$195),Datos!$F$187,IF(AND(Y156=Datos!$B$187,AA156=Datos!$B$196),Datos!$G$187,IF(AND(Y156=Datos!$B$187,AA156=Datos!$B$197),Datos!$H$187,IF(AND(Y156=Datos!$B$188,AA156=Datos!$B$193),Datos!$D$188,IF(AND(Y156=Datos!$B$188,AA156=Datos!$B$194),Datos!$E$188,IF(AND(Y156=Datos!$B$188,AA156=Datos!$B$195),Datos!$F$188,IF(AND(Y156=Datos!$B$188,AA156=Datos!$B$196),Datos!$G$188,IF(AND(Y156=Datos!$B$188,AA156=Datos!$B$197),Datos!$H$188,IF(AND(Y156=Datos!$B$189,AA156=Datos!$B$193),Datos!$D$189,IF(AND(Y156=Datos!$B$189,AA156=Datos!$B$194),Datos!$E$189,IF(AND(Y156=Datos!$B$189,AA156=Datos!$B$195),Datos!$F$189,IF(AND(Y156=Datos!$B$189,AA156=Datos!$B$196),Datos!$G$189,IF(AND(Y156=Datos!$B$189,AA156=Datos!$B$197),Datos!$H$189,IF(AND(Y156=Datos!$B$190,AA156=Datos!$B$193),Datos!$D$190,IF(AND(Y156=Datos!$B$190,AA156=Datos!$B$194),Datos!$E$190,IF(AND(Y156=Datos!$B$190,AA156=Datos!$B$195),Datos!$F$190,IF(AND(Y156=Datos!$B$190,AA156=Datos!$B$196),Datos!$G$190,IF(AND(Y156=Datos!$B$190,AA156=Datos!$B$197),Datos!$H$190,"-")))))))))))))))))))))))))</f>
        <v>-</v>
      </c>
      <c r="AC156" s="51"/>
    </row>
    <row r="157" spans="1:29" s="4" customFormat="1" ht="30" customHeight="1" x14ac:dyDescent="0.25">
      <c r="A157" s="105"/>
      <c r="B157" s="460"/>
      <c r="C157" s="461"/>
      <c r="D157" s="465"/>
      <c r="E157" s="469"/>
      <c r="F157" s="470"/>
      <c r="G157" s="259"/>
      <c r="H157" s="52"/>
      <c r="I157" s="53"/>
      <c r="J157" s="317"/>
      <c r="K157" s="317"/>
      <c r="L157" s="450"/>
      <c r="M157" s="53"/>
      <c r="N157" s="52"/>
      <c r="O157" s="52"/>
      <c r="P157" s="52"/>
      <c r="Q157" s="52"/>
      <c r="R157" s="53"/>
      <c r="S157" s="52"/>
      <c r="T157" s="52"/>
      <c r="U157" s="52"/>
      <c r="V157" s="52"/>
      <c r="W157" s="54">
        <f>((IF(S157=Datos!$B$83,0,IF(S157=Datos!$B$84,5,IF(S157=Datos!$B$85,10,IF(S157=Datos!$B$86,15,IF(S157=Datos!$B$87,20,IF(S157=Datos!$B$88,25,0)))))))/100)+((IF(T157=Datos!$B$83,0,IF(T157=Datos!$B$84,5,IF(T157=Datos!$B$85,10,IF(T157=Datos!$B$86,15,IF(T157=Datos!$B$87,20,IF(T157=Datos!$B$88,25,0)))))))/100)+((IF(U157=Datos!$B$83,0,IF(U157=Datos!$B$84,5,IF(U157=Datos!$B$85,10,IF(U157=Datos!$B$86,15,IF(U157=Datos!$B$87,20,IF(U157=Datos!$B$88,25,0)))))))/100)+((IF(V157=Datos!$B$83,0,IF(V157=Datos!$B$84,5,IF(V157=Datos!$B$85,10,IF(V157=Datos!$B$86,15,IF(V157=Datos!$B$87,20,IF(V157=Datos!$B$88,25,0)))))))/100)</f>
        <v>0</v>
      </c>
      <c r="X157" s="453"/>
      <c r="Y157" s="447"/>
      <c r="Z157" s="456"/>
      <c r="AA157" s="447"/>
      <c r="AB157" s="450"/>
      <c r="AC157" s="55"/>
    </row>
    <row r="158" spans="1:29" s="4" customFormat="1" ht="30" customHeight="1" x14ac:dyDescent="0.25">
      <c r="A158" s="105"/>
      <c r="B158" s="460"/>
      <c r="C158" s="461"/>
      <c r="D158" s="465"/>
      <c r="E158" s="469"/>
      <c r="F158" s="470"/>
      <c r="G158" s="259"/>
      <c r="H158" s="52"/>
      <c r="I158" s="53"/>
      <c r="J158" s="317"/>
      <c r="K158" s="317"/>
      <c r="L158" s="450"/>
      <c r="M158" s="53"/>
      <c r="N158" s="52"/>
      <c r="O158" s="52"/>
      <c r="P158" s="52"/>
      <c r="Q158" s="52"/>
      <c r="R158" s="53"/>
      <c r="S158" s="52"/>
      <c r="T158" s="52"/>
      <c r="U158" s="52"/>
      <c r="V158" s="52"/>
      <c r="W158" s="54">
        <f>((IF(S158=Datos!$B$83,0,IF(S158=Datos!$B$84,5,IF(S158=Datos!$B$85,10,IF(S158=Datos!$B$86,15,IF(S158=Datos!$B$87,20,IF(S158=Datos!$B$88,25,0)))))))/100)+((IF(T158=Datos!$B$83,0,IF(T158=Datos!$B$84,5,IF(T158=Datos!$B$85,10,IF(T158=Datos!$B$86,15,IF(T158=Datos!$B$87,20,IF(T158=Datos!$B$88,25,0)))))))/100)+((IF(U158=Datos!$B$83,0,IF(U158=Datos!$B$84,5,IF(U158=Datos!$B$85,10,IF(U158=Datos!$B$86,15,IF(U158=Datos!$B$87,20,IF(U158=Datos!$B$88,25,0)))))))/100)+((IF(V158=Datos!$B$83,0,IF(V158=Datos!$B$84,5,IF(V158=Datos!$B$85,10,IF(V158=Datos!$B$86,15,IF(V158=Datos!$B$87,20,IF(V158=Datos!$B$88,25,0)))))))/100)</f>
        <v>0</v>
      </c>
      <c r="X158" s="453"/>
      <c r="Y158" s="447"/>
      <c r="Z158" s="456"/>
      <c r="AA158" s="447"/>
      <c r="AB158" s="450"/>
      <c r="AC158" s="55"/>
    </row>
    <row r="159" spans="1:29" s="4" customFormat="1" ht="30" customHeight="1" x14ac:dyDescent="0.25">
      <c r="A159" s="105"/>
      <c r="B159" s="460"/>
      <c r="C159" s="461"/>
      <c r="D159" s="465"/>
      <c r="E159" s="469"/>
      <c r="F159" s="470"/>
      <c r="G159" s="259"/>
      <c r="H159" s="52"/>
      <c r="I159" s="53"/>
      <c r="J159" s="317"/>
      <c r="K159" s="317"/>
      <c r="L159" s="450"/>
      <c r="M159" s="53"/>
      <c r="N159" s="52"/>
      <c r="O159" s="52"/>
      <c r="P159" s="52"/>
      <c r="Q159" s="52"/>
      <c r="R159" s="53"/>
      <c r="S159" s="52"/>
      <c r="T159" s="52"/>
      <c r="U159" s="52"/>
      <c r="V159" s="52"/>
      <c r="W159" s="54">
        <f>((IF(S159=Datos!$B$83,0,IF(S159=Datos!$B$84,5,IF(S159=Datos!$B$85,10,IF(S159=Datos!$B$86,15,IF(S159=Datos!$B$87,20,IF(S159=Datos!$B$88,25,0)))))))/100)+((IF(T159=Datos!$B$83,0,IF(T159=Datos!$B$84,5,IF(T159=Datos!$B$85,10,IF(T159=Datos!$B$86,15,IF(T159=Datos!$B$87,20,IF(T159=Datos!$B$88,25,0)))))))/100)+((IF(U159=Datos!$B$83,0,IF(U159=Datos!$B$84,5,IF(U159=Datos!$B$85,10,IF(U159=Datos!$B$86,15,IF(U159=Datos!$B$87,20,IF(U159=Datos!$B$88,25,0)))))))/100)+((IF(V159=Datos!$B$83,0,IF(V159=Datos!$B$84,5,IF(V159=Datos!$B$85,10,IF(V159=Datos!$B$86,15,IF(V159=Datos!$B$87,20,IF(V159=Datos!$B$88,25,0)))))))/100)</f>
        <v>0</v>
      </c>
      <c r="X159" s="453"/>
      <c r="Y159" s="447"/>
      <c r="Z159" s="456"/>
      <c r="AA159" s="447"/>
      <c r="AB159" s="450"/>
      <c r="AC159" s="55"/>
    </row>
    <row r="160" spans="1:29" s="4" customFormat="1" ht="30" customHeight="1" x14ac:dyDescent="0.25">
      <c r="A160" s="105"/>
      <c r="B160" s="460"/>
      <c r="C160" s="461"/>
      <c r="D160" s="465"/>
      <c r="E160" s="469"/>
      <c r="F160" s="470"/>
      <c r="G160" s="259"/>
      <c r="H160" s="52"/>
      <c r="I160" s="53"/>
      <c r="J160" s="317"/>
      <c r="K160" s="317"/>
      <c r="L160" s="450"/>
      <c r="M160" s="53"/>
      <c r="N160" s="52"/>
      <c r="O160" s="52"/>
      <c r="P160" s="52"/>
      <c r="Q160" s="52"/>
      <c r="R160" s="53"/>
      <c r="S160" s="52"/>
      <c r="T160" s="52"/>
      <c r="U160" s="52"/>
      <c r="V160" s="52"/>
      <c r="W160" s="54">
        <f>((IF(S160=Datos!$B$83,0,IF(S160=Datos!$B$84,5,IF(S160=Datos!$B$85,10,IF(S160=Datos!$B$86,15,IF(S160=Datos!$B$87,20,IF(S160=Datos!$B$88,25,0)))))))/100)+((IF(T160=Datos!$B$83,0,IF(T160=Datos!$B$84,5,IF(T160=Datos!$B$85,10,IF(T160=Datos!$B$86,15,IF(T160=Datos!$B$87,20,IF(T160=Datos!$B$88,25,0)))))))/100)+((IF(U160=Datos!$B$83,0,IF(U160=Datos!$B$84,5,IF(U160=Datos!$B$85,10,IF(U160=Datos!$B$86,15,IF(U160=Datos!$B$87,20,IF(U160=Datos!$B$88,25,0)))))))/100)+((IF(V160=Datos!$B$83,0,IF(V160=Datos!$B$84,5,IF(V160=Datos!$B$85,10,IF(V160=Datos!$B$86,15,IF(V160=Datos!$B$87,20,IF(V160=Datos!$B$88,25,0)))))))/100)</f>
        <v>0</v>
      </c>
      <c r="X160" s="453"/>
      <c r="Y160" s="447"/>
      <c r="Z160" s="456"/>
      <c r="AA160" s="447"/>
      <c r="AB160" s="450"/>
      <c r="AC160" s="55"/>
    </row>
    <row r="161" spans="1:29" s="4" customFormat="1" ht="30" customHeight="1" thickBot="1" x14ac:dyDescent="0.3">
      <c r="A161" s="105"/>
      <c r="B161" s="462"/>
      <c r="C161" s="463"/>
      <c r="D161" s="466"/>
      <c r="E161" s="471"/>
      <c r="F161" s="472"/>
      <c r="G161" s="260"/>
      <c r="H161" s="70"/>
      <c r="I161" s="68"/>
      <c r="J161" s="318"/>
      <c r="K161" s="318"/>
      <c r="L161" s="451"/>
      <c r="M161" s="68"/>
      <c r="N161" s="70"/>
      <c r="O161" s="70"/>
      <c r="P161" s="70"/>
      <c r="Q161" s="70"/>
      <c r="R161" s="68"/>
      <c r="S161" s="70"/>
      <c r="T161" s="70"/>
      <c r="U161" s="70"/>
      <c r="V161" s="70"/>
      <c r="W161" s="69">
        <f>((IF(S161=Datos!$B$83,0,IF(S161=Datos!$B$84,5,IF(S161=Datos!$B$85,10,IF(S161=Datos!$B$86,15,IF(S161=Datos!$B$87,20,IF(S161=Datos!$B$88,25,0)))))))/100)+((IF(T161=Datos!$B$83,0,IF(T161=Datos!$B$84,5,IF(T161=Datos!$B$85,10,IF(T161=Datos!$B$86,15,IF(T161=Datos!$B$87,20,IF(T161=Datos!$B$88,25,0)))))))/100)+((IF(U161=Datos!$B$83,0,IF(U161=Datos!$B$84,5,IF(U161=Datos!$B$85,10,IF(U161=Datos!$B$86,15,IF(U161=Datos!$B$87,20,IF(U161=Datos!$B$88,25,0)))))))/100)+((IF(V161=Datos!$B$83,0,IF(V161=Datos!$B$84,5,IF(V161=Datos!$B$85,10,IF(V161=Datos!$B$86,15,IF(V161=Datos!$B$87,20,IF(V161=Datos!$B$88,25,0)))))))/100)</f>
        <v>0</v>
      </c>
      <c r="X161" s="454"/>
      <c r="Y161" s="448"/>
      <c r="Z161" s="457"/>
      <c r="AA161" s="448"/>
      <c r="AB161" s="451"/>
      <c r="AC161" s="59"/>
    </row>
    <row r="162" spans="1:29" s="4" customFormat="1" ht="30" customHeight="1" x14ac:dyDescent="0.25">
      <c r="A162" s="105"/>
      <c r="B162" s="458"/>
      <c r="C162" s="459"/>
      <c r="D162" s="464" t="str">
        <f>IF(B162=0,"",VLOOKUP(B162,'Datos SGC'!$B$50:$C$71,2))</f>
        <v/>
      </c>
      <c r="E162" s="467"/>
      <c r="F162" s="468"/>
      <c r="G162" s="258"/>
      <c r="H162" s="65"/>
      <c r="I162" s="66"/>
      <c r="J162" s="316"/>
      <c r="K162" s="316"/>
      <c r="L162" s="449" t="str">
        <f>IF(AND(J162=Datos!$B$186,K162=Datos!$B$193),Datos!$D$186,IF(AND(J162=Datos!$B$186,K162=Datos!$B$194),Datos!$E$186,IF(AND(J162=Datos!$B$186,K162=Datos!$B$195),Datos!$F$186,IF(AND(J162=Datos!$B$186,K162=Datos!$B$196),Datos!$G$186,IF(AND(J162=Datos!$B$186,K162=Datos!$B$197),Datos!$H$186,IF(AND(J162=Datos!$B$187,K162=Datos!$B$193),Datos!$D$187,IF(AND(J162=Datos!$B$187,K162=Datos!$B$194),Datos!$E$187,IF(AND(J162=Datos!$B$187,K162=Datos!$B$195),Datos!$F$187,IF(AND(J162=Datos!$B$187,K162=Datos!$B$196),Datos!$G$187,IF(AND(J162=Datos!$B$187,K162=Datos!$B$197),Datos!$H$187,IF(AND(J162=Datos!$B$188,K162=Datos!$B$193),Datos!$D$188,IF(AND(J162=Datos!$B$188,K162=Datos!$B$194),Datos!$E$188,IF(AND(J162=Datos!$B$188,K162=Datos!$B$195),Datos!$F$188,IF(AND(J162=Datos!$B$188,K162=Datos!$B$196),Datos!$G$188,IF(AND(J162=Datos!$B$188,K162=Datos!$B$197),Datos!$H$188,IF(AND(J162=Datos!$B$189,K162=Datos!$B$193),Datos!$D$189,IF(AND(J162=Datos!$B$189,K162=Datos!$B$194),Datos!$E$189,IF(AND(J162=Datos!$B$189,K162=Datos!$B$195),Datos!$F$189,IF(AND(J162=Datos!$B$189,K162=Datos!$B$196),Datos!$G$189,IF(AND(J162=Datos!$B$189,K162=Datos!$B$197),Datos!$H$189,IF(AND(J162=Datos!$B$190,K162=Datos!$B$193),Datos!$D$190,IF(AND(J162=Datos!$B$190,K162=Datos!$B$194),Datos!$E$190,IF(AND(J162=Datos!$B$190,K162=Datos!$B$195),Datos!$F$190,IF(AND(J162=Datos!$B$190,K162=Datos!$B$196),Datos!$G$190,IF(AND(J162=Datos!$B$190,K162=Datos!$B$197),Datos!$H$190,"-")))))))))))))))))))))))))</f>
        <v>-</v>
      </c>
      <c r="M162" s="66"/>
      <c r="N162" s="65"/>
      <c r="O162" s="65"/>
      <c r="P162" s="65"/>
      <c r="Q162" s="65"/>
      <c r="R162" s="66"/>
      <c r="S162" s="65"/>
      <c r="T162" s="65"/>
      <c r="U162" s="65"/>
      <c r="V162" s="65"/>
      <c r="W162" s="64">
        <f>((IF(S162=Datos!$B$83,0,IF(S162=Datos!$B$84,5,IF(S162=Datos!$B$85,10,IF(S162=Datos!$B$86,15,IF(S162=Datos!$B$87,20,IF(S162=Datos!$B$88,25,0)))))))/100)+((IF(T162=Datos!$B$83,0,IF(T162=Datos!$B$84,5,IF(T162=Datos!$B$85,10,IF(T162=Datos!$B$86,15,IF(T162=Datos!$B$87,20,IF(T162=Datos!$B$88,25,0)))))))/100)+((IF(U162=Datos!$B$83,0,IF(U162=Datos!$B$84,5,IF(U162=Datos!$B$85,10,IF(U162=Datos!$B$86,15,IF(U162=Datos!$B$87,20,IF(U162=Datos!$B$88,25,0)))))))/100)+((IF(V162=Datos!$B$83,0,IF(V162=Datos!$B$84,5,IF(V162=Datos!$B$85,10,IF(V162=Datos!$B$86,15,IF(V162=Datos!$B$87,20,IF(V162=Datos!$B$88,25,0)))))))/100)</f>
        <v>0</v>
      </c>
      <c r="X162" s="452">
        <f>IF(ISERROR((IF(R162=Datos!$B$80,W162,0)+IF(R163=Datos!$B$80,W163,0)+IF(R164=Datos!$B$80,W164,0)+IF(R165=Datos!$B$80,W165,0)+IF(R166=Datos!$B$80,W166,0)+IF(R167=Datos!$B$80,W167,0))/(IF(R162=Datos!$B$80,1,0)+IF(R163=Datos!$B$80,1,0)+IF(R164=Datos!$B$80,1,0)+IF(R165=Datos!$B$80,1,0)+IF(R166=Datos!$B$80,1,0)+IF(R167=Datos!$B$80,1,0))),0,(IF(R162=Datos!$B$80,W162,0)+IF(R163=Datos!$B$80,W163,0)+IF(R164=Datos!$B$80,W164,0)+IF(R165=Datos!$B$80,W165,0)+IF(R166=Datos!$B$80,W166,0)+IF(R167=Datos!$B$80,W167,0))/(IF(R162=Datos!$B$80,1,0)+IF(R163=Datos!$B$80,1,0)+IF(R164=Datos!$B$80,1,0)+IF(R165=Datos!$B$80,1,0)+IF(R166=Datos!$B$80,1,0)+IF(R167=Datos!$B$80,1,0)))</f>
        <v>0</v>
      </c>
      <c r="Y162" s="446" t="str">
        <f>IF(J162="","-",(IF(X162&gt;0,(IF(J162=Datos!$B$65,Datos!$B$65,IF(AND(J162=Datos!$B$66,X162&gt;0.49),Datos!$B$65,IF(AND(J162=Datos!$B$67,X162&gt;0.74),Datos!$B$65,IF(AND(J162=Datos!$B$67,X162&lt;0.75,X162&gt;0.49),Datos!$B$66,IF(AND(J162=Datos!$B$68,X162&gt;0.74),Datos!$B$66,IF(AND(J162=Datos!$B$68,X162&lt;0.75,X162&gt;0.49),Datos!$B$67,IF(AND(J162=Datos!$B$69,X162&gt;0.74),Datos!$B$67,IF(AND(J162=Datos!$B$69,X162&lt;0.75,X162&gt;0.49),Datos!$B$68,J162))))))))),J162)))</f>
        <v>-</v>
      </c>
      <c r="Z162" s="455">
        <f>IF(ISERROR((IF(R162=Datos!$B$79,W162,0)+IF(R163=Datos!$B$79,W163,0)+IF(R164=Datos!$B$79,W164,0)+IF(R165=Datos!$B$79,W165,0)+IF(R166=Datos!$B$79,W166,0)+IF(R167=Datos!$B$79,W167,0))/(IF(R162=Datos!$B$79,1,0)+IF(R163=Datos!$B$79,1,0)+IF(R164=Datos!$B$79,1,0)+IF(R165=Datos!$B$79,1,0)+IF(R166=Datos!$B$79,1,0)+IF(R167=Datos!$B$79,1,0))),0,(IF(R162=Datos!$B$79,W162,0)+IF(R163=Datos!$B$79,W163,0)+IF(R164=Datos!$B$79,W164,0)+IF(R165=Datos!$B$79,W165,0)+IF(R166=Datos!$B$79,W166,0)+IF(R167=Datos!$B$79,W167,0))/(IF(R162=Datos!$B$79,1,0)+IF(R163=Datos!$B$79,1,0)+IF(R164=Datos!$B$79,1,0)+IF(R165=Datos!$B$79,1,0)+IF(R166=Datos!$B$79,1,0)+IF(R167=Datos!$B$79,1,0)))</f>
        <v>0</v>
      </c>
      <c r="AA162" s="446" t="str">
        <f>IF(K162="","-",(IF(Z162&gt;0,(IF(K162=Datos!$B$72,Datos!$B$72,IF(AND(K162=Datos!$B$73,Z162&gt;0.49),Datos!$B$72,IF(AND(K162=Datos!$B$74,Z162&gt;0.74),Datos!$B$72,IF(AND(K162=Datos!$B$74,Z162&lt;0.75,Z162&gt;0.49),Datos!$B$73,IF(AND(K162=Datos!$B$75,Z162&gt;0.74),Datos!$B$73,IF(AND(K162=Datos!$B$75,Z162&lt;0.75,Z162&gt;0.49),Datos!$B$74,IF(AND(K162=Datos!$B$76,Z162&gt;0.74),Datos!$B$74,IF(AND(K162=Datos!$B$76,Z162&lt;0.75,Z162&gt;0.49),Datos!$B$75,K162))))))))),K162)))</f>
        <v>-</v>
      </c>
      <c r="AB162" s="449" t="str">
        <f>IF(AND(Y162=Datos!$B$186,AA162=Datos!$B$193),Datos!$D$186,IF(AND(Y162=Datos!$B$186,AA162=Datos!$B$194),Datos!$E$186,IF(AND(Y162=Datos!$B$186,AA162=Datos!$B$195),Datos!$F$186,IF(AND(Y162=Datos!$B$186,AA162=Datos!$B$196),Datos!$G$186,IF(AND(Y162=Datos!$B$186,AA162=Datos!$B$197),Datos!$H$186,IF(AND(Y162=Datos!$B$187,AA162=Datos!$B$193),Datos!$D$187,IF(AND(Y162=Datos!$B$187,AA162=Datos!$B$194),Datos!$E$187,IF(AND(Y162=Datos!$B$187,AA162=Datos!$B$195),Datos!$F$187,IF(AND(Y162=Datos!$B$187,AA162=Datos!$B$196),Datos!$G$187,IF(AND(Y162=Datos!$B$187,AA162=Datos!$B$197),Datos!$H$187,IF(AND(Y162=Datos!$B$188,AA162=Datos!$B$193),Datos!$D$188,IF(AND(Y162=Datos!$B$188,AA162=Datos!$B$194),Datos!$E$188,IF(AND(Y162=Datos!$B$188,AA162=Datos!$B$195),Datos!$F$188,IF(AND(Y162=Datos!$B$188,AA162=Datos!$B$196),Datos!$G$188,IF(AND(Y162=Datos!$B$188,AA162=Datos!$B$197),Datos!$H$188,IF(AND(Y162=Datos!$B$189,AA162=Datos!$B$193),Datos!$D$189,IF(AND(Y162=Datos!$B$189,AA162=Datos!$B$194),Datos!$E$189,IF(AND(Y162=Datos!$B$189,AA162=Datos!$B$195),Datos!$F$189,IF(AND(Y162=Datos!$B$189,AA162=Datos!$B$196),Datos!$G$189,IF(AND(Y162=Datos!$B$189,AA162=Datos!$B$197),Datos!$H$189,IF(AND(Y162=Datos!$B$190,AA162=Datos!$B$193),Datos!$D$190,IF(AND(Y162=Datos!$B$190,AA162=Datos!$B$194),Datos!$E$190,IF(AND(Y162=Datos!$B$190,AA162=Datos!$B$195),Datos!$F$190,IF(AND(Y162=Datos!$B$190,AA162=Datos!$B$196),Datos!$G$190,IF(AND(Y162=Datos!$B$190,AA162=Datos!$B$197),Datos!$H$190,"-")))))))))))))))))))))))))</f>
        <v>-</v>
      </c>
      <c r="AC162" s="51"/>
    </row>
    <row r="163" spans="1:29" s="4" customFormat="1" ht="30" customHeight="1" x14ac:dyDescent="0.25">
      <c r="A163" s="105"/>
      <c r="B163" s="460"/>
      <c r="C163" s="461"/>
      <c r="D163" s="465"/>
      <c r="E163" s="469"/>
      <c r="F163" s="470"/>
      <c r="G163" s="259"/>
      <c r="H163" s="52"/>
      <c r="I163" s="53"/>
      <c r="J163" s="317"/>
      <c r="K163" s="317"/>
      <c r="L163" s="450"/>
      <c r="M163" s="53"/>
      <c r="N163" s="52"/>
      <c r="O163" s="52"/>
      <c r="P163" s="52"/>
      <c r="Q163" s="52"/>
      <c r="R163" s="53"/>
      <c r="S163" s="52"/>
      <c r="T163" s="52"/>
      <c r="U163" s="52"/>
      <c r="V163" s="52"/>
      <c r="W163" s="54">
        <f>((IF(S163=Datos!$B$83,0,IF(S163=Datos!$B$84,5,IF(S163=Datos!$B$85,10,IF(S163=Datos!$B$86,15,IF(S163=Datos!$B$87,20,IF(S163=Datos!$B$88,25,0)))))))/100)+((IF(T163=Datos!$B$83,0,IF(T163=Datos!$B$84,5,IF(T163=Datos!$B$85,10,IF(T163=Datos!$B$86,15,IF(T163=Datos!$B$87,20,IF(T163=Datos!$B$88,25,0)))))))/100)+((IF(U163=Datos!$B$83,0,IF(U163=Datos!$B$84,5,IF(U163=Datos!$B$85,10,IF(U163=Datos!$B$86,15,IF(U163=Datos!$B$87,20,IF(U163=Datos!$B$88,25,0)))))))/100)+((IF(V163=Datos!$B$83,0,IF(V163=Datos!$B$84,5,IF(V163=Datos!$B$85,10,IF(V163=Datos!$B$86,15,IF(V163=Datos!$B$87,20,IF(V163=Datos!$B$88,25,0)))))))/100)</f>
        <v>0</v>
      </c>
      <c r="X163" s="453"/>
      <c r="Y163" s="447"/>
      <c r="Z163" s="456"/>
      <c r="AA163" s="447"/>
      <c r="AB163" s="450"/>
      <c r="AC163" s="55"/>
    </row>
    <row r="164" spans="1:29" s="4" customFormat="1" ht="30" customHeight="1" x14ac:dyDescent="0.25">
      <c r="A164" s="105"/>
      <c r="B164" s="460"/>
      <c r="C164" s="461"/>
      <c r="D164" s="465"/>
      <c r="E164" s="469"/>
      <c r="F164" s="470"/>
      <c r="G164" s="259"/>
      <c r="H164" s="52"/>
      <c r="I164" s="53"/>
      <c r="J164" s="317"/>
      <c r="K164" s="317"/>
      <c r="L164" s="450"/>
      <c r="M164" s="53"/>
      <c r="N164" s="52"/>
      <c r="O164" s="52"/>
      <c r="P164" s="52"/>
      <c r="Q164" s="52"/>
      <c r="R164" s="53"/>
      <c r="S164" s="52"/>
      <c r="T164" s="52"/>
      <c r="U164" s="52"/>
      <c r="V164" s="52"/>
      <c r="W164" s="54">
        <f>((IF(S164=Datos!$B$83,0,IF(S164=Datos!$B$84,5,IF(S164=Datos!$B$85,10,IF(S164=Datos!$B$86,15,IF(S164=Datos!$B$87,20,IF(S164=Datos!$B$88,25,0)))))))/100)+((IF(T164=Datos!$B$83,0,IF(T164=Datos!$B$84,5,IF(T164=Datos!$B$85,10,IF(T164=Datos!$B$86,15,IF(T164=Datos!$B$87,20,IF(T164=Datos!$B$88,25,0)))))))/100)+((IF(U164=Datos!$B$83,0,IF(U164=Datos!$B$84,5,IF(U164=Datos!$B$85,10,IF(U164=Datos!$B$86,15,IF(U164=Datos!$B$87,20,IF(U164=Datos!$B$88,25,0)))))))/100)+((IF(V164=Datos!$B$83,0,IF(V164=Datos!$B$84,5,IF(V164=Datos!$B$85,10,IF(V164=Datos!$B$86,15,IF(V164=Datos!$B$87,20,IF(V164=Datos!$B$88,25,0)))))))/100)</f>
        <v>0</v>
      </c>
      <c r="X164" s="453"/>
      <c r="Y164" s="447"/>
      <c r="Z164" s="456"/>
      <c r="AA164" s="447"/>
      <c r="AB164" s="450"/>
      <c r="AC164" s="55"/>
    </row>
    <row r="165" spans="1:29" s="4" customFormat="1" ht="30" customHeight="1" x14ac:dyDescent="0.25">
      <c r="A165" s="105"/>
      <c r="B165" s="460"/>
      <c r="C165" s="461"/>
      <c r="D165" s="465"/>
      <c r="E165" s="469"/>
      <c r="F165" s="470"/>
      <c r="G165" s="259"/>
      <c r="H165" s="52"/>
      <c r="I165" s="53"/>
      <c r="J165" s="317"/>
      <c r="K165" s="317"/>
      <c r="L165" s="450"/>
      <c r="M165" s="53"/>
      <c r="N165" s="52"/>
      <c r="O165" s="52"/>
      <c r="P165" s="52"/>
      <c r="Q165" s="52"/>
      <c r="R165" s="53"/>
      <c r="S165" s="52"/>
      <c r="T165" s="52"/>
      <c r="U165" s="52"/>
      <c r="V165" s="52"/>
      <c r="W165" s="54">
        <f>((IF(S165=Datos!$B$83,0,IF(S165=Datos!$B$84,5,IF(S165=Datos!$B$85,10,IF(S165=Datos!$B$86,15,IF(S165=Datos!$B$87,20,IF(S165=Datos!$B$88,25,0)))))))/100)+((IF(T165=Datos!$B$83,0,IF(T165=Datos!$B$84,5,IF(T165=Datos!$B$85,10,IF(T165=Datos!$B$86,15,IF(T165=Datos!$B$87,20,IF(T165=Datos!$B$88,25,0)))))))/100)+((IF(U165=Datos!$B$83,0,IF(U165=Datos!$B$84,5,IF(U165=Datos!$B$85,10,IF(U165=Datos!$B$86,15,IF(U165=Datos!$B$87,20,IF(U165=Datos!$B$88,25,0)))))))/100)+((IF(V165=Datos!$B$83,0,IF(V165=Datos!$B$84,5,IF(V165=Datos!$B$85,10,IF(V165=Datos!$B$86,15,IF(V165=Datos!$B$87,20,IF(V165=Datos!$B$88,25,0)))))))/100)</f>
        <v>0</v>
      </c>
      <c r="X165" s="453"/>
      <c r="Y165" s="447"/>
      <c r="Z165" s="456"/>
      <c r="AA165" s="447"/>
      <c r="AB165" s="450"/>
      <c r="AC165" s="55"/>
    </row>
    <row r="166" spans="1:29" s="4" customFormat="1" ht="30" customHeight="1" x14ac:dyDescent="0.25">
      <c r="A166" s="105"/>
      <c r="B166" s="460"/>
      <c r="C166" s="461"/>
      <c r="D166" s="465"/>
      <c r="E166" s="469"/>
      <c r="F166" s="470"/>
      <c r="G166" s="259"/>
      <c r="H166" s="52"/>
      <c r="I166" s="53"/>
      <c r="J166" s="317"/>
      <c r="K166" s="317"/>
      <c r="L166" s="450"/>
      <c r="M166" s="53"/>
      <c r="N166" s="52"/>
      <c r="O166" s="52"/>
      <c r="P166" s="52"/>
      <c r="Q166" s="52"/>
      <c r="R166" s="53"/>
      <c r="S166" s="52"/>
      <c r="T166" s="52"/>
      <c r="U166" s="52"/>
      <c r="V166" s="52"/>
      <c r="W166" s="54">
        <f>((IF(S166=Datos!$B$83,0,IF(S166=Datos!$B$84,5,IF(S166=Datos!$B$85,10,IF(S166=Datos!$B$86,15,IF(S166=Datos!$B$87,20,IF(S166=Datos!$B$88,25,0)))))))/100)+((IF(T166=Datos!$B$83,0,IF(T166=Datos!$B$84,5,IF(T166=Datos!$B$85,10,IF(T166=Datos!$B$86,15,IF(T166=Datos!$B$87,20,IF(T166=Datos!$B$88,25,0)))))))/100)+((IF(U166=Datos!$B$83,0,IF(U166=Datos!$B$84,5,IF(U166=Datos!$B$85,10,IF(U166=Datos!$B$86,15,IF(U166=Datos!$B$87,20,IF(U166=Datos!$B$88,25,0)))))))/100)+((IF(V166=Datos!$B$83,0,IF(V166=Datos!$B$84,5,IF(V166=Datos!$B$85,10,IF(V166=Datos!$B$86,15,IF(V166=Datos!$B$87,20,IF(V166=Datos!$B$88,25,0)))))))/100)</f>
        <v>0</v>
      </c>
      <c r="X166" s="453"/>
      <c r="Y166" s="447"/>
      <c r="Z166" s="456"/>
      <c r="AA166" s="447"/>
      <c r="AB166" s="450"/>
      <c r="AC166" s="55"/>
    </row>
    <row r="167" spans="1:29" s="4" customFormat="1" ht="30" customHeight="1" thickBot="1" x14ac:dyDescent="0.3">
      <c r="A167" s="105"/>
      <c r="B167" s="462"/>
      <c r="C167" s="463"/>
      <c r="D167" s="466"/>
      <c r="E167" s="471"/>
      <c r="F167" s="472"/>
      <c r="G167" s="260"/>
      <c r="H167" s="70"/>
      <c r="I167" s="68"/>
      <c r="J167" s="318"/>
      <c r="K167" s="318"/>
      <c r="L167" s="451"/>
      <c r="M167" s="68"/>
      <c r="N167" s="70"/>
      <c r="O167" s="70"/>
      <c r="P167" s="70"/>
      <c r="Q167" s="70"/>
      <c r="R167" s="68"/>
      <c r="S167" s="70"/>
      <c r="T167" s="70"/>
      <c r="U167" s="70"/>
      <c r="V167" s="70"/>
      <c r="W167" s="69">
        <f>((IF(S167=Datos!$B$83,0,IF(S167=Datos!$B$84,5,IF(S167=Datos!$B$85,10,IF(S167=Datos!$B$86,15,IF(S167=Datos!$B$87,20,IF(S167=Datos!$B$88,25,0)))))))/100)+((IF(T167=Datos!$B$83,0,IF(T167=Datos!$B$84,5,IF(T167=Datos!$B$85,10,IF(T167=Datos!$B$86,15,IF(T167=Datos!$B$87,20,IF(T167=Datos!$B$88,25,0)))))))/100)+((IF(U167=Datos!$B$83,0,IF(U167=Datos!$B$84,5,IF(U167=Datos!$B$85,10,IF(U167=Datos!$B$86,15,IF(U167=Datos!$B$87,20,IF(U167=Datos!$B$88,25,0)))))))/100)+((IF(V167=Datos!$B$83,0,IF(V167=Datos!$B$84,5,IF(V167=Datos!$B$85,10,IF(V167=Datos!$B$86,15,IF(V167=Datos!$B$87,20,IF(V167=Datos!$B$88,25,0)))))))/100)</f>
        <v>0</v>
      </c>
      <c r="X167" s="454"/>
      <c r="Y167" s="448"/>
      <c r="Z167" s="457"/>
      <c r="AA167" s="448"/>
      <c r="AB167" s="451"/>
      <c r="AC167" s="59"/>
    </row>
    <row r="168" spans="1:29" s="4" customFormat="1" ht="30" customHeight="1" x14ac:dyDescent="0.25">
      <c r="A168" s="105"/>
      <c r="B168" s="458"/>
      <c r="C168" s="459"/>
      <c r="D168" s="464" t="str">
        <f>IF(B168=0,"",VLOOKUP(B168,'Datos SGC'!$B$50:$C$71,2))</f>
        <v/>
      </c>
      <c r="E168" s="467"/>
      <c r="F168" s="468"/>
      <c r="G168" s="258"/>
      <c r="H168" s="65"/>
      <c r="I168" s="66"/>
      <c r="J168" s="316"/>
      <c r="K168" s="316"/>
      <c r="L168" s="449" t="str">
        <f>IF(AND(J168=Datos!$B$186,K168=Datos!$B$193),Datos!$D$186,IF(AND(J168=Datos!$B$186,K168=Datos!$B$194),Datos!$E$186,IF(AND(J168=Datos!$B$186,K168=Datos!$B$195),Datos!$F$186,IF(AND(J168=Datos!$B$186,K168=Datos!$B$196),Datos!$G$186,IF(AND(J168=Datos!$B$186,K168=Datos!$B$197),Datos!$H$186,IF(AND(J168=Datos!$B$187,K168=Datos!$B$193),Datos!$D$187,IF(AND(J168=Datos!$B$187,K168=Datos!$B$194),Datos!$E$187,IF(AND(J168=Datos!$B$187,K168=Datos!$B$195),Datos!$F$187,IF(AND(J168=Datos!$B$187,K168=Datos!$B$196),Datos!$G$187,IF(AND(J168=Datos!$B$187,K168=Datos!$B$197),Datos!$H$187,IF(AND(J168=Datos!$B$188,K168=Datos!$B$193),Datos!$D$188,IF(AND(J168=Datos!$B$188,K168=Datos!$B$194),Datos!$E$188,IF(AND(J168=Datos!$B$188,K168=Datos!$B$195),Datos!$F$188,IF(AND(J168=Datos!$B$188,K168=Datos!$B$196),Datos!$G$188,IF(AND(J168=Datos!$B$188,K168=Datos!$B$197),Datos!$H$188,IF(AND(J168=Datos!$B$189,K168=Datos!$B$193),Datos!$D$189,IF(AND(J168=Datos!$B$189,K168=Datos!$B$194),Datos!$E$189,IF(AND(J168=Datos!$B$189,K168=Datos!$B$195),Datos!$F$189,IF(AND(J168=Datos!$B$189,K168=Datos!$B$196),Datos!$G$189,IF(AND(J168=Datos!$B$189,K168=Datos!$B$197),Datos!$H$189,IF(AND(J168=Datos!$B$190,K168=Datos!$B$193),Datos!$D$190,IF(AND(J168=Datos!$B$190,K168=Datos!$B$194),Datos!$E$190,IF(AND(J168=Datos!$B$190,K168=Datos!$B$195),Datos!$F$190,IF(AND(J168=Datos!$B$190,K168=Datos!$B$196),Datos!$G$190,IF(AND(J168=Datos!$B$190,K168=Datos!$B$197),Datos!$H$190,"-")))))))))))))))))))))))))</f>
        <v>-</v>
      </c>
      <c r="M168" s="66"/>
      <c r="N168" s="65"/>
      <c r="O168" s="65"/>
      <c r="P168" s="65"/>
      <c r="Q168" s="65"/>
      <c r="R168" s="66"/>
      <c r="S168" s="65"/>
      <c r="T168" s="65"/>
      <c r="U168" s="65"/>
      <c r="V168" s="65"/>
      <c r="W168" s="64">
        <f>((IF(S168=Datos!$B$83,0,IF(S168=Datos!$B$84,5,IF(S168=Datos!$B$85,10,IF(S168=Datos!$B$86,15,IF(S168=Datos!$B$87,20,IF(S168=Datos!$B$88,25,0)))))))/100)+((IF(T168=Datos!$B$83,0,IF(T168=Datos!$B$84,5,IF(T168=Datos!$B$85,10,IF(T168=Datos!$B$86,15,IF(T168=Datos!$B$87,20,IF(T168=Datos!$B$88,25,0)))))))/100)+((IF(U168=Datos!$B$83,0,IF(U168=Datos!$B$84,5,IF(U168=Datos!$B$85,10,IF(U168=Datos!$B$86,15,IF(U168=Datos!$B$87,20,IF(U168=Datos!$B$88,25,0)))))))/100)+((IF(V168=Datos!$B$83,0,IF(V168=Datos!$B$84,5,IF(V168=Datos!$B$85,10,IF(V168=Datos!$B$86,15,IF(V168=Datos!$B$87,20,IF(V168=Datos!$B$88,25,0)))))))/100)</f>
        <v>0</v>
      </c>
      <c r="X168" s="452">
        <f>IF(ISERROR((IF(R168=Datos!$B$80,W168,0)+IF(R169=Datos!$B$80,W169,0)+IF(R170=Datos!$B$80,W170,0)+IF(R171=Datos!$B$80,W171,0)+IF(R172=Datos!$B$80,W172,0)+IF(R173=Datos!$B$80,W173,0))/(IF(R168=Datos!$B$80,1,0)+IF(R169=Datos!$B$80,1,0)+IF(R170=Datos!$B$80,1,0)+IF(R171=Datos!$B$80,1,0)+IF(R172=Datos!$B$80,1,0)+IF(R173=Datos!$B$80,1,0))),0,(IF(R168=Datos!$B$80,W168,0)+IF(R169=Datos!$B$80,W169,0)+IF(R170=Datos!$B$80,W170,0)+IF(R171=Datos!$B$80,W171,0)+IF(R172=Datos!$B$80,W172,0)+IF(R173=Datos!$B$80,W173,0))/(IF(R168=Datos!$B$80,1,0)+IF(R169=Datos!$B$80,1,0)+IF(R170=Datos!$B$80,1,0)+IF(R171=Datos!$B$80,1,0)+IF(R172=Datos!$B$80,1,0)+IF(R173=Datos!$B$80,1,0)))</f>
        <v>0</v>
      </c>
      <c r="Y168" s="446" t="str">
        <f>IF(J168="","-",(IF(X168&gt;0,(IF(J168=Datos!$B$65,Datos!$B$65,IF(AND(J168=Datos!$B$66,X168&gt;0.49),Datos!$B$65,IF(AND(J168=Datos!$B$67,X168&gt;0.74),Datos!$B$65,IF(AND(J168=Datos!$B$67,X168&lt;0.75,X168&gt;0.49),Datos!$B$66,IF(AND(J168=Datos!$B$68,X168&gt;0.74),Datos!$B$66,IF(AND(J168=Datos!$B$68,X168&lt;0.75,X168&gt;0.49),Datos!$B$67,IF(AND(J168=Datos!$B$69,X168&gt;0.74),Datos!$B$67,IF(AND(J168=Datos!$B$69,X168&lt;0.75,X168&gt;0.49),Datos!$B$68,J168))))))))),J168)))</f>
        <v>-</v>
      </c>
      <c r="Z168" s="455">
        <f>IF(ISERROR((IF(R168=Datos!$B$79,W168,0)+IF(R169=Datos!$B$79,W169,0)+IF(R170=Datos!$B$79,W170,0)+IF(R171=Datos!$B$79,W171,0)+IF(R172=Datos!$B$79,W172,0)+IF(R173=Datos!$B$79,W173,0))/(IF(R168=Datos!$B$79,1,0)+IF(R169=Datos!$B$79,1,0)+IF(R170=Datos!$B$79,1,0)+IF(R171=Datos!$B$79,1,0)+IF(R172=Datos!$B$79,1,0)+IF(R173=Datos!$B$79,1,0))),0,(IF(R168=Datos!$B$79,W168,0)+IF(R169=Datos!$B$79,W169,0)+IF(R170=Datos!$B$79,W170,0)+IF(R171=Datos!$B$79,W171,0)+IF(R172=Datos!$B$79,W172,0)+IF(R173=Datos!$B$79,W173,0))/(IF(R168=Datos!$B$79,1,0)+IF(R169=Datos!$B$79,1,0)+IF(R170=Datos!$B$79,1,0)+IF(R171=Datos!$B$79,1,0)+IF(R172=Datos!$B$79,1,0)+IF(R173=Datos!$B$79,1,0)))</f>
        <v>0</v>
      </c>
      <c r="AA168" s="446" t="str">
        <f>IF(K168="","-",(IF(Z168&gt;0,(IF(K168=Datos!$B$72,Datos!$B$72,IF(AND(K168=Datos!$B$73,Z168&gt;0.49),Datos!$B$72,IF(AND(K168=Datos!$B$74,Z168&gt;0.74),Datos!$B$72,IF(AND(K168=Datos!$B$74,Z168&lt;0.75,Z168&gt;0.49),Datos!$B$73,IF(AND(K168=Datos!$B$75,Z168&gt;0.74),Datos!$B$73,IF(AND(K168=Datos!$B$75,Z168&lt;0.75,Z168&gt;0.49),Datos!$B$74,IF(AND(K168=Datos!$B$76,Z168&gt;0.74),Datos!$B$74,IF(AND(K168=Datos!$B$76,Z168&lt;0.75,Z168&gt;0.49),Datos!$B$75,K168))))))))),K168)))</f>
        <v>-</v>
      </c>
      <c r="AB168" s="449" t="str">
        <f>IF(AND(Y168=Datos!$B$186,AA168=Datos!$B$193),Datos!$D$186,IF(AND(Y168=Datos!$B$186,AA168=Datos!$B$194),Datos!$E$186,IF(AND(Y168=Datos!$B$186,AA168=Datos!$B$195),Datos!$F$186,IF(AND(Y168=Datos!$B$186,AA168=Datos!$B$196),Datos!$G$186,IF(AND(Y168=Datos!$B$186,AA168=Datos!$B$197),Datos!$H$186,IF(AND(Y168=Datos!$B$187,AA168=Datos!$B$193),Datos!$D$187,IF(AND(Y168=Datos!$B$187,AA168=Datos!$B$194),Datos!$E$187,IF(AND(Y168=Datos!$B$187,AA168=Datos!$B$195),Datos!$F$187,IF(AND(Y168=Datos!$B$187,AA168=Datos!$B$196),Datos!$G$187,IF(AND(Y168=Datos!$B$187,AA168=Datos!$B$197),Datos!$H$187,IF(AND(Y168=Datos!$B$188,AA168=Datos!$B$193),Datos!$D$188,IF(AND(Y168=Datos!$B$188,AA168=Datos!$B$194),Datos!$E$188,IF(AND(Y168=Datos!$B$188,AA168=Datos!$B$195),Datos!$F$188,IF(AND(Y168=Datos!$B$188,AA168=Datos!$B$196),Datos!$G$188,IF(AND(Y168=Datos!$B$188,AA168=Datos!$B$197),Datos!$H$188,IF(AND(Y168=Datos!$B$189,AA168=Datos!$B$193),Datos!$D$189,IF(AND(Y168=Datos!$B$189,AA168=Datos!$B$194),Datos!$E$189,IF(AND(Y168=Datos!$B$189,AA168=Datos!$B$195),Datos!$F$189,IF(AND(Y168=Datos!$B$189,AA168=Datos!$B$196),Datos!$G$189,IF(AND(Y168=Datos!$B$189,AA168=Datos!$B$197),Datos!$H$189,IF(AND(Y168=Datos!$B$190,AA168=Datos!$B$193),Datos!$D$190,IF(AND(Y168=Datos!$B$190,AA168=Datos!$B$194),Datos!$E$190,IF(AND(Y168=Datos!$B$190,AA168=Datos!$B$195),Datos!$F$190,IF(AND(Y168=Datos!$B$190,AA168=Datos!$B$196),Datos!$G$190,IF(AND(Y168=Datos!$B$190,AA168=Datos!$B$197),Datos!$H$190,"-")))))))))))))))))))))))))</f>
        <v>-</v>
      </c>
      <c r="AC168" s="51"/>
    </row>
    <row r="169" spans="1:29" s="4" customFormat="1" ht="30" customHeight="1" x14ac:dyDescent="0.25">
      <c r="A169" s="105"/>
      <c r="B169" s="460"/>
      <c r="C169" s="461"/>
      <c r="D169" s="465"/>
      <c r="E169" s="469"/>
      <c r="F169" s="470"/>
      <c r="G169" s="259"/>
      <c r="H169" s="52"/>
      <c r="I169" s="53"/>
      <c r="J169" s="317"/>
      <c r="K169" s="317"/>
      <c r="L169" s="450"/>
      <c r="M169" s="53"/>
      <c r="N169" s="52"/>
      <c r="O169" s="52"/>
      <c r="P169" s="52"/>
      <c r="Q169" s="52"/>
      <c r="R169" s="53"/>
      <c r="S169" s="52"/>
      <c r="T169" s="52"/>
      <c r="U169" s="52"/>
      <c r="V169" s="52"/>
      <c r="W169" s="54">
        <f>((IF(S169=Datos!$B$83,0,IF(S169=Datos!$B$84,5,IF(S169=Datos!$B$85,10,IF(S169=Datos!$B$86,15,IF(S169=Datos!$B$87,20,IF(S169=Datos!$B$88,25,0)))))))/100)+((IF(T169=Datos!$B$83,0,IF(T169=Datos!$B$84,5,IF(T169=Datos!$B$85,10,IF(T169=Datos!$B$86,15,IF(T169=Datos!$B$87,20,IF(T169=Datos!$B$88,25,0)))))))/100)+((IF(U169=Datos!$B$83,0,IF(U169=Datos!$B$84,5,IF(U169=Datos!$B$85,10,IF(U169=Datos!$B$86,15,IF(U169=Datos!$B$87,20,IF(U169=Datos!$B$88,25,0)))))))/100)+((IF(V169=Datos!$B$83,0,IF(V169=Datos!$B$84,5,IF(V169=Datos!$B$85,10,IF(V169=Datos!$B$86,15,IF(V169=Datos!$B$87,20,IF(V169=Datos!$B$88,25,0)))))))/100)</f>
        <v>0</v>
      </c>
      <c r="X169" s="453"/>
      <c r="Y169" s="447"/>
      <c r="Z169" s="456"/>
      <c r="AA169" s="447"/>
      <c r="AB169" s="450"/>
      <c r="AC169" s="55"/>
    </row>
    <row r="170" spans="1:29" s="4" customFormat="1" ht="30" customHeight="1" x14ac:dyDescent="0.25">
      <c r="A170" s="105"/>
      <c r="B170" s="460"/>
      <c r="C170" s="461"/>
      <c r="D170" s="465"/>
      <c r="E170" s="469"/>
      <c r="F170" s="470"/>
      <c r="G170" s="259"/>
      <c r="H170" s="52"/>
      <c r="I170" s="53"/>
      <c r="J170" s="317"/>
      <c r="K170" s="317"/>
      <c r="L170" s="450"/>
      <c r="M170" s="53"/>
      <c r="N170" s="52"/>
      <c r="O170" s="52"/>
      <c r="P170" s="52"/>
      <c r="Q170" s="52"/>
      <c r="R170" s="53"/>
      <c r="S170" s="52"/>
      <c r="T170" s="52"/>
      <c r="U170" s="52"/>
      <c r="V170" s="52"/>
      <c r="W170" s="54">
        <f>((IF(S170=Datos!$B$83,0,IF(S170=Datos!$B$84,5,IF(S170=Datos!$B$85,10,IF(S170=Datos!$B$86,15,IF(S170=Datos!$B$87,20,IF(S170=Datos!$B$88,25,0)))))))/100)+((IF(T170=Datos!$B$83,0,IF(T170=Datos!$B$84,5,IF(T170=Datos!$B$85,10,IF(T170=Datos!$B$86,15,IF(T170=Datos!$B$87,20,IF(T170=Datos!$B$88,25,0)))))))/100)+((IF(U170=Datos!$B$83,0,IF(U170=Datos!$B$84,5,IF(U170=Datos!$B$85,10,IF(U170=Datos!$B$86,15,IF(U170=Datos!$B$87,20,IF(U170=Datos!$B$88,25,0)))))))/100)+((IF(V170=Datos!$B$83,0,IF(V170=Datos!$B$84,5,IF(V170=Datos!$B$85,10,IF(V170=Datos!$B$86,15,IF(V170=Datos!$B$87,20,IF(V170=Datos!$B$88,25,0)))))))/100)</f>
        <v>0</v>
      </c>
      <c r="X170" s="453"/>
      <c r="Y170" s="447"/>
      <c r="Z170" s="456"/>
      <c r="AA170" s="447"/>
      <c r="AB170" s="450"/>
      <c r="AC170" s="55"/>
    </row>
    <row r="171" spans="1:29" s="4" customFormat="1" ht="30" customHeight="1" x14ac:dyDescent="0.25">
      <c r="A171" s="105"/>
      <c r="B171" s="460"/>
      <c r="C171" s="461"/>
      <c r="D171" s="465"/>
      <c r="E171" s="469"/>
      <c r="F171" s="470"/>
      <c r="G171" s="259"/>
      <c r="H171" s="52"/>
      <c r="I171" s="53"/>
      <c r="J171" s="317"/>
      <c r="K171" s="317"/>
      <c r="L171" s="450"/>
      <c r="M171" s="53"/>
      <c r="N171" s="52"/>
      <c r="O171" s="52"/>
      <c r="P171" s="52"/>
      <c r="Q171" s="52"/>
      <c r="R171" s="53"/>
      <c r="S171" s="52"/>
      <c r="T171" s="52"/>
      <c r="U171" s="52"/>
      <c r="V171" s="52"/>
      <c r="W171" s="54">
        <f>((IF(S171=Datos!$B$83,0,IF(S171=Datos!$B$84,5,IF(S171=Datos!$B$85,10,IF(S171=Datos!$B$86,15,IF(S171=Datos!$B$87,20,IF(S171=Datos!$B$88,25,0)))))))/100)+((IF(T171=Datos!$B$83,0,IF(T171=Datos!$B$84,5,IF(T171=Datos!$B$85,10,IF(T171=Datos!$B$86,15,IF(T171=Datos!$B$87,20,IF(T171=Datos!$B$88,25,0)))))))/100)+((IF(U171=Datos!$B$83,0,IF(U171=Datos!$B$84,5,IF(U171=Datos!$B$85,10,IF(U171=Datos!$B$86,15,IF(U171=Datos!$B$87,20,IF(U171=Datos!$B$88,25,0)))))))/100)+((IF(V171=Datos!$B$83,0,IF(V171=Datos!$B$84,5,IF(V171=Datos!$B$85,10,IF(V171=Datos!$B$86,15,IF(V171=Datos!$B$87,20,IF(V171=Datos!$B$88,25,0)))))))/100)</f>
        <v>0</v>
      </c>
      <c r="X171" s="453"/>
      <c r="Y171" s="447"/>
      <c r="Z171" s="456"/>
      <c r="AA171" s="447"/>
      <c r="AB171" s="450"/>
      <c r="AC171" s="55"/>
    </row>
    <row r="172" spans="1:29" s="4" customFormat="1" ht="30" customHeight="1" x14ac:dyDescent="0.25">
      <c r="A172" s="105"/>
      <c r="B172" s="460"/>
      <c r="C172" s="461"/>
      <c r="D172" s="465"/>
      <c r="E172" s="469"/>
      <c r="F172" s="470"/>
      <c r="G172" s="259"/>
      <c r="H172" s="52"/>
      <c r="I172" s="53"/>
      <c r="J172" s="317"/>
      <c r="K172" s="317"/>
      <c r="L172" s="450"/>
      <c r="M172" s="53"/>
      <c r="N172" s="52"/>
      <c r="O172" s="52"/>
      <c r="P172" s="52"/>
      <c r="Q172" s="52"/>
      <c r="R172" s="53"/>
      <c r="S172" s="52"/>
      <c r="T172" s="52"/>
      <c r="U172" s="52"/>
      <c r="V172" s="52"/>
      <c r="W172" s="54">
        <f>((IF(S172=Datos!$B$83,0,IF(S172=Datos!$B$84,5,IF(S172=Datos!$B$85,10,IF(S172=Datos!$B$86,15,IF(S172=Datos!$B$87,20,IF(S172=Datos!$B$88,25,0)))))))/100)+((IF(T172=Datos!$B$83,0,IF(T172=Datos!$B$84,5,IF(T172=Datos!$B$85,10,IF(T172=Datos!$B$86,15,IF(T172=Datos!$B$87,20,IF(T172=Datos!$B$88,25,0)))))))/100)+((IF(U172=Datos!$B$83,0,IF(U172=Datos!$B$84,5,IF(U172=Datos!$B$85,10,IF(U172=Datos!$B$86,15,IF(U172=Datos!$B$87,20,IF(U172=Datos!$B$88,25,0)))))))/100)+((IF(V172=Datos!$B$83,0,IF(V172=Datos!$B$84,5,IF(V172=Datos!$B$85,10,IF(V172=Datos!$B$86,15,IF(V172=Datos!$B$87,20,IF(V172=Datos!$B$88,25,0)))))))/100)</f>
        <v>0</v>
      </c>
      <c r="X172" s="453"/>
      <c r="Y172" s="447"/>
      <c r="Z172" s="456"/>
      <c r="AA172" s="447"/>
      <c r="AB172" s="450"/>
      <c r="AC172" s="55"/>
    </row>
    <row r="173" spans="1:29" s="4" customFormat="1" ht="30" customHeight="1" thickBot="1" x14ac:dyDescent="0.3">
      <c r="A173" s="105"/>
      <c r="B173" s="462"/>
      <c r="C173" s="463"/>
      <c r="D173" s="466"/>
      <c r="E173" s="471"/>
      <c r="F173" s="472"/>
      <c r="G173" s="260"/>
      <c r="H173" s="70"/>
      <c r="I173" s="68"/>
      <c r="J173" s="318"/>
      <c r="K173" s="318"/>
      <c r="L173" s="451"/>
      <c r="M173" s="68"/>
      <c r="N173" s="70"/>
      <c r="O173" s="70"/>
      <c r="P173" s="70"/>
      <c r="Q173" s="70"/>
      <c r="R173" s="68"/>
      <c r="S173" s="70"/>
      <c r="T173" s="70"/>
      <c r="U173" s="70"/>
      <c r="V173" s="70"/>
      <c r="W173" s="69">
        <f>((IF(S173=Datos!$B$83,0,IF(S173=Datos!$B$84,5,IF(S173=Datos!$B$85,10,IF(S173=Datos!$B$86,15,IF(S173=Datos!$B$87,20,IF(S173=Datos!$B$88,25,0)))))))/100)+((IF(T173=Datos!$B$83,0,IF(T173=Datos!$B$84,5,IF(T173=Datos!$B$85,10,IF(T173=Datos!$B$86,15,IF(T173=Datos!$B$87,20,IF(T173=Datos!$B$88,25,0)))))))/100)+((IF(U173=Datos!$B$83,0,IF(U173=Datos!$B$84,5,IF(U173=Datos!$B$85,10,IF(U173=Datos!$B$86,15,IF(U173=Datos!$B$87,20,IF(U173=Datos!$B$88,25,0)))))))/100)+((IF(V173=Datos!$B$83,0,IF(V173=Datos!$B$84,5,IF(V173=Datos!$B$85,10,IF(V173=Datos!$B$86,15,IF(V173=Datos!$B$87,20,IF(V173=Datos!$B$88,25,0)))))))/100)</f>
        <v>0</v>
      </c>
      <c r="X173" s="454"/>
      <c r="Y173" s="448"/>
      <c r="Z173" s="457"/>
      <c r="AA173" s="448"/>
      <c r="AB173" s="451"/>
      <c r="AC173" s="59"/>
    </row>
    <row r="174" spans="1:29" s="4" customFormat="1" ht="30" customHeight="1" x14ac:dyDescent="0.25">
      <c r="A174" s="105"/>
      <c r="B174" s="458"/>
      <c r="C174" s="459"/>
      <c r="D174" s="464" t="str">
        <f>IF(B174=0,"",VLOOKUP(B174,'Datos SGC'!$B$50:$C$71,2))</f>
        <v/>
      </c>
      <c r="E174" s="467"/>
      <c r="F174" s="468"/>
      <c r="G174" s="258"/>
      <c r="H174" s="65"/>
      <c r="I174" s="66"/>
      <c r="J174" s="316"/>
      <c r="K174" s="316"/>
      <c r="L174" s="449" t="str">
        <f>IF(AND(J174=Datos!$B$186,K174=Datos!$B$193),Datos!$D$186,IF(AND(J174=Datos!$B$186,K174=Datos!$B$194),Datos!$E$186,IF(AND(J174=Datos!$B$186,K174=Datos!$B$195),Datos!$F$186,IF(AND(J174=Datos!$B$186,K174=Datos!$B$196),Datos!$G$186,IF(AND(J174=Datos!$B$186,K174=Datos!$B$197),Datos!$H$186,IF(AND(J174=Datos!$B$187,K174=Datos!$B$193),Datos!$D$187,IF(AND(J174=Datos!$B$187,K174=Datos!$B$194),Datos!$E$187,IF(AND(J174=Datos!$B$187,K174=Datos!$B$195),Datos!$F$187,IF(AND(J174=Datos!$B$187,K174=Datos!$B$196),Datos!$G$187,IF(AND(J174=Datos!$B$187,K174=Datos!$B$197),Datos!$H$187,IF(AND(J174=Datos!$B$188,K174=Datos!$B$193),Datos!$D$188,IF(AND(J174=Datos!$B$188,K174=Datos!$B$194),Datos!$E$188,IF(AND(J174=Datos!$B$188,K174=Datos!$B$195),Datos!$F$188,IF(AND(J174=Datos!$B$188,K174=Datos!$B$196),Datos!$G$188,IF(AND(J174=Datos!$B$188,K174=Datos!$B$197),Datos!$H$188,IF(AND(J174=Datos!$B$189,K174=Datos!$B$193),Datos!$D$189,IF(AND(J174=Datos!$B$189,K174=Datos!$B$194),Datos!$E$189,IF(AND(J174=Datos!$B$189,K174=Datos!$B$195),Datos!$F$189,IF(AND(J174=Datos!$B$189,K174=Datos!$B$196),Datos!$G$189,IF(AND(J174=Datos!$B$189,K174=Datos!$B$197),Datos!$H$189,IF(AND(J174=Datos!$B$190,K174=Datos!$B$193),Datos!$D$190,IF(AND(J174=Datos!$B$190,K174=Datos!$B$194),Datos!$E$190,IF(AND(J174=Datos!$B$190,K174=Datos!$B$195),Datos!$F$190,IF(AND(J174=Datos!$B$190,K174=Datos!$B$196),Datos!$G$190,IF(AND(J174=Datos!$B$190,K174=Datos!$B$197),Datos!$H$190,"-")))))))))))))))))))))))))</f>
        <v>-</v>
      </c>
      <c r="M174" s="66"/>
      <c r="N174" s="65"/>
      <c r="O174" s="65"/>
      <c r="P174" s="65"/>
      <c r="Q174" s="65"/>
      <c r="R174" s="66"/>
      <c r="S174" s="65"/>
      <c r="T174" s="65"/>
      <c r="U174" s="65"/>
      <c r="V174" s="65"/>
      <c r="W174" s="64">
        <f>((IF(S174=Datos!$B$83,0,IF(S174=Datos!$B$84,5,IF(S174=Datos!$B$85,10,IF(S174=Datos!$B$86,15,IF(S174=Datos!$B$87,20,IF(S174=Datos!$B$88,25,0)))))))/100)+((IF(T174=Datos!$B$83,0,IF(T174=Datos!$B$84,5,IF(T174=Datos!$B$85,10,IF(T174=Datos!$B$86,15,IF(T174=Datos!$B$87,20,IF(T174=Datos!$B$88,25,0)))))))/100)+((IF(U174=Datos!$B$83,0,IF(U174=Datos!$B$84,5,IF(U174=Datos!$B$85,10,IF(U174=Datos!$B$86,15,IF(U174=Datos!$B$87,20,IF(U174=Datos!$B$88,25,0)))))))/100)+((IF(V174=Datos!$B$83,0,IF(V174=Datos!$B$84,5,IF(V174=Datos!$B$85,10,IF(V174=Datos!$B$86,15,IF(V174=Datos!$B$87,20,IF(V174=Datos!$B$88,25,0)))))))/100)</f>
        <v>0</v>
      </c>
      <c r="X174" s="452">
        <f>IF(ISERROR((IF(R174=Datos!$B$80,W174,0)+IF(R175=Datos!$B$80,W175,0)+IF(R176=Datos!$B$80,W176,0)+IF(R177=Datos!$B$80,W177,0)+IF(R178=Datos!$B$80,W178,0)+IF(R179=Datos!$B$80,W179,0))/(IF(R174=Datos!$B$80,1,0)+IF(R175=Datos!$B$80,1,0)+IF(R176=Datos!$B$80,1,0)+IF(R177=Datos!$B$80,1,0)+IF(R178=Datos!$B$80,1,0)+IF(R179=Datos!$B$80,1,0))),0,(IF(R174=Datos!$B$80,W174,0)+IF(R175=Datos!$B$80,W175,0)+IF(R176=Datos!$B$80,W176,0)+IF(R177=Datos!$B$80,W177,0)+IF(R178=Datos!$B$80,W178,0)+IF(R179=Datos!$B$80,W179,0))/(IF(R174=Datos!$B$80,1,0)+IF(R175=Datos!$B$80,1,0)+IF(R176=Datos!$B$80,1,0)+IF(R177=Datos!$B$80,1,0)+IF(R178=Datos!$B$80,1,0)+IF(R179=Datos!$B$80,1,0)))</f>
        <v>0</v>
      </c>
      <c r="Y174" s="446" t="str">
        <f>IF(J174="","-",(IF(X174&gt;0,(IF(J174=Datos!$B$65,Datos!$B$65,IF(AND(J174=Datos!$B$66,X174&gt;0.49),Datos!$B$65,IF(AND(J174=Datos!$B$67,X174&gt;0.74),Datos!$B$65,IF(AND(J174=Datos!$B$67,X174&lt;0.75,X174&gt;0.49),Datos!$B$66,IF(AND(J174=Datos!$B$68,X174&gt;0.74),Datos!$B$66,IF(AND(J174=Datos!$B$68,X174&lt;0.75,X174&gt;0.49),Datos!$B$67,IF(AND(J174=Datos!$B$69,X174&gt;0.74),Datos!$B$67,IF(AND(J174=Datos!$B$69,X174&lt;0.75,X174&gt;0.49),Datos!$B$68,J174))))))))),J174)))</f>
        <v>-</v>
      </c>
      <c r="Z174" s="455">
        <f>IF(ISERROR((IF(R174=Datos!$B$79,W174,0)+IF(R175=Datos!$B$79,W175,0)+IF(R176=Datos!$B$79,W176,0)+IF(R177=Datos!$B$79,W177,0)+IF(R178=Datos!$B$79,W178,0)+IF(R179=Datos!$B$79,W179,0))/(IF(R174=Datos!$B$79,1,0)+IF(R175=Datos!$B$79,1,0)+IF(R176=Datos!$B$79,1,0)+IF(R177=Datos!$B$79,1,0)+IF(R178=Datos!$B$79,1,0)+IF(R179=Datos!$B$79,1,0))),0,(IF(R174=Datos!$B$79,W174,0)+IF(R175=Datos!$B$79,W175,0)+IF(R176=Datos!$B$79,W176,0)+IF(R177=Datos!$B$79,W177,0)+IF(R178=Datos!$B$79,W178,0)+IF(R179=Datos!$B$79,W179,0))/(IF(R174=Datos!$B$79,1,0)+IF(R175=Datos!$B$79,1,0)+IF(R176=Datos!$B$79,1,0)+IF(R177=Datos!$B$79,1,0)+IF(R178=Datos!$B$79,1,0)+IF(R179=Datos!$B$79,1,0)))</f>
        <v>0</v>
      </c>
      <c r="AA174" s="446" t="str">
        <f>IF(K174="","-",(IF(Z174&gt;0,(IF(K174=Datos!$B$72,Datos!$B$72,IF(AND(K174=Datos!$B$73,Z174&gt;0.49),Datos!$B$72,IF(AND(K174=Datos!$B$74,Z174&gt;0.74),Datos!$B$72,IF(AND(K174=Datos!$B$74,Z174&lt;0.75,Z174&gt;0.49),Datos!$B$73,IF(AND(K174=Datos!$B$75,Z174&gt;0.74),Datos!$B$73,IF(AND(K174=Datos!$B$75,Z174&lt;0.75,Z174&gt;0.49),Datos!$B$74,IF(AND(K174=Datos!$B$76,Z174&gt;0.74),Datos!$B$74,IF(AND(K174=Datos!$B$76,Z174&lt;0.75,Z174&gt;0.49),Datos!$B$75,K174))))))))),K174)))</f>
        <v>-</v>
      </c>
      <c r="AB174" s="449" t="str">
        <f>IF(AND(Y174=Datos!$B$186,AA174=Datos!$B$193),Datos!$D$186,IF(AND(Y174=Datos!$B$186,AA174=Datos!$B$194),Datos!$E$186,IF(AND(Y174=Datos!$B$186,AA174=Datos!$B$195),Datos!$F$186,IF(AND(Y174=Datos!$B$186,AA174=Datos!$B$196),Datos!$G$186,IF(AND(Y174=Datos!$B$186,AA174=Datos!$B$197),Datos!$H$186,IF(AND(Y174=Datos!$B$187,AA174=Datos!$B$193),Datos!$D$187,IF(AND(Y174=Datos!$B$187,AA174=Datos!$B$194),Datos!$E$187,IF(AND(Y174=Datos!$B$187,AA174=Datos!$B$195),Datos!$F$187,IF(AND(Y174=Datos!$B$187,AA174=Datos!$B$196),Datos!$G$187,IF(AND(Y174=Datos!$B$187,AA174=Datos!$B$197),Datos!$H$187,IF(AND(Y174=Datos!$B$188,AA174=Datos!$B$193),Datos!$D$188,IF(AND(Y174=Datos!$B$188,AA174=Datos!$B$194),Datos!$E$188,IF(AND(Y174=Datos!$B$188,AA174=Datos!$B$195),Datos!$F$188,IF(AND(Y174=Datos!$B$188,AA174=Datos!$B$196),Datos!$G$188,IF(AND(Y174=Datos!$B$188,AA174=Datos!$B$197),Datos!$H$188,IF(AND(Y174=Datos!$B$189,AA174=Datos!$B$193),Datos!$D$189,IF(AND(Y174=Datos!$B$189,AA174=Datos!$B$194),Datos!$E$189,IF(AND(Y174=Datos!$B$189,AA174=Datos!$B$195),Datos!$F$189,IF(AND(Y174=Datos!$B$189,AA174=Datos!$B$196),Datos!$G$189,IF(AND(Y174=Datos!$B$189,AA174=Datos!$B$197),Datos!$H$189,IF(AND(Y174=Datos!$B$190,AA174=Datos!$B$193),Datos!$D$190,IF(AND(Y174=Datos!$B$190,AA174=Datos!$B$194),Datos!$E$190,IF(AND(Y174=Datos!$B$190,AA174=Datos!$B$195),Datos!$F$190,IF(AND(Y174=Datos!$B$190,AA174=Datos!$B$196),Datos!$G$190,IF(AND(Y174=Datos!$B$190,AA174=Datos!$B$197),Datos!$H$190,"-")))))))))))))))))))))))))</f>
        <v>-</v>
      </c>
      <c r="AC174" s="51"/>
    </row>
    <row r="175" spans="1:29" s="4" customFormat="1" ht="30" customHeight="1" x14ac:dyDescent="0.25">
      <c r="A175" s="105"/>
      <c r="B175" s="460"/>
      <c r="C175" s="461"/>
      <c r="D175" s="465"/>
      <c r="E175" s="469"/>
      <c r="F175" s="470"/>
      <c r="G175" s="259"/>
      <c r="H175" s="52"/>
      <c r="I175" s="53"/>
      <c r="J175" s="317"/>
      <c r="K175" s="317"/>
      <c r="L175" s="450"/>
      <c r="M175" s="53"/>
      <c r="N175" s="52"/>
      <c r="O175" s="52"/>
      <c r="P175" s="52"/>
      <c r="Q175" s="52"/>
      <c r="R175" s="53"/>
      <c r="S175" s="52"/>
      <c r="T175" s="52"/>
      <c r="U175" s="52"/>
      <c r="V175" s="52"/>
      <c r="W175" s="54">
        <f>((IF(S175=Datos!$B$83,0,IF(S175=Datos!$B$84,5,IF(S175=Datos!$B$85,10,IF(S175=Datos!$B$86,15,IF(S175=Datos!$B$87,20,IF(S175=Datos!$B$88,25,0)))))))/100)+((IF(T175=Datos!$B$83,0,IF(T175=Datos!$B$84,5,IF(T175=Datos!$B$85,10,IF(T175=Datos!$B$86,15,IF(T175=Datos!$B$87,20,IF(T175=Datos!$B$88,25,0)))))))/100)+((IF(U175=Datos!$B$83,0,IF(U175=Datos!$B$84,5,IF(U175=Datos!$B$85,10,IF(U175=Datos!$B$86,15,IF(U175=Datos!$B$87,20,IF(U175=Datos!$B$88,25,0)))))))/100)+((IF(V175=Datos!$B$83,0,IF(V175=Datos!$B$84,5,IF(V175=Datos!$B$85,10,IF(V175=Datos!$B$86,15,IF(V175=Datos!$B$87,20,IF(V175=Datos!$B$88,25,0)))))))/100)</f>
        <v>0</v>
      </c>
      <c r="X175" s="453"/>
      <c r="Y175" s="447"/>
      <c r="Z175" s="456"/>
      <c r="AA175" s="447"/>
      <c r="AB175" s="450"/>
      <c r="AC175" s="55"/>
    </row>
    <row r="176" spans="1:29" s="4" customFormat="1" ht="30" customHeight="1" x14ac:dyDescent="0.25">
      <c r="A176" s="105"/>
      <c r="B176" s="460"/>
      <c r="C176" s="461"/>
      <c r="D176" s="465"/>
      <c r="E176" s="469"/>
      <c r="F176" s="470"/>
      <c r="G176" s="259"/>
      <c r="H176" s="52"/>
      <c r="I176" s="53"/>
      <c r="J176" s="317"/>
      <c r="K176" s="317"/>
      <c r="L176" s="450"/>
      <c r="M176" s="53"/>
      <c r="N176" s="52"/>
      <c r="O176" s="52"/>
      <c r="P176" s="52"/>
      <c r="Q176" s="52"/>
      <c r="R176" s="53"/>
      <c r="S176" s="52"/>
      <c r="T176" s="52"/>
      <c r="U176" s="52"/>
      <c r="V176" s="52"/>
      <c r="W176" s="54">
        <f>((IF(S176=Datos!$B$83,0,IF(S176=Datos!$B$84,5,IF(S176=Datos!$B$85,10,IF(S176=Datos!$B$86,15,IF(S176=Datos!$B$87,20,IF(S176=Datos!$B$88,25,0)))))))/100)+((IF(T176=Datos!$B$83,0,IF(T176=Datos!$B$84,5,IF(T176=Datos!$B$85,10,IF(T176=Datos!$B$86,15,IF(T176=Datos!$B$87,20,IF(T176=Datos!$B$88,25,0)))))))/100)+((IF(U176=Datos!$B$83,0,IF(U176=Datos!$B$84,5,IF(U176=Datos!$B$85,10,IF(U176=Datos!$B$86,15,IF(U176=Datos!$B$87,20,IF(U176=Datos!$B$88,25,0)))))))/100)+((IF(V176=Datos!$B$83,0,IF(V176=Datos!$B$84,5,IF(V176=Datos!$B$85,10,IF(V176=Datos!$B$86,15,IF(V176=Datos!$B$87,20,IF(V176=Datos!$B$88,25,0)))))))/100)</f>
        <v>0</v>
      </c>
      <c r="X176" s="453"/>
      <c r="Y176" s="447"/>
      <c r="Z176" s="456"/>
      <c r="AA176" s="447"/>
      <c r="AB176" s="450"/>
      <c r="AC176" s="55"/>
    </row>
    <row r="177" spans="1:29" s="4" customFormat="1" ht="30" customHeight="1" x14ac:dyDescent="0.25">
      <c r="A177" s="105"/>
      <c r="B177" s="460"/>
      <c r="C177" s="461"/>
      <c r="D177" s="465"/>
      <c r="E177" s="469"/>
      <c r="F177" s="470"/>
      <c r="G177" s="259"/>
      <c r="H177" s="52"/>
      <c r="I177" s="53"/>
      <c r="J177" s="317"/>
      <c r="K177" s="317"/>
      <c r="L177" s="450"/>
      <c r="M177" s="53"/>
      <c r="N177" s="52"/>
      <c r="O177" s="52"/>
      <c r="P177" s="52"/>
      <c r="Q177" s="52"/>
      <c r="R177" s="53"/>
      <c r="S177" s="52"/>
      <c r="T177" s="52"/>
      <c r="U177" s="52"/>
      <c r="V177" s="52"/>
      <c r="W177" s="54">
        <f>((IF(S177=Datos!$B$83,0,IF(S177=Datos!$B$84,5,IF(S177=Datos!$B$85,10,IF(S177=Datos!$B$86,15,IF(S177=Datos!$B$87,20,IF(S177=Datos!$B$88,25,0)))))))/100)+((IF(T177=Datos!$B$83,0,IF(T177=Datos!$B$84,5,IF(T177=Datos!$B$85,10,IF(T177=Datos!$B$86,15,IF(T177=Datos!$B$87,20,IF(T177=Datos!$B$88,25,0)))))))/100)+((IF(U177=Datos!$B$83,0,IF(U177=Datos!$B$84,5,IF(U177=Datos!$B$85,10,IF(U177=Datos!$B$86,15,IF(U177=Datos!$B$87,20,IF(U177=Datos!$B$88,25,0)))))))/100)+((IF(V177=Datos!$B$83,0,IF(V177=Datos!$B$84,5,IF(V177=Datos!$B$85,10,IF(V177=Datos!$B$86,15,IF(V177=Datos!$B$87,20,IF(V177=Datos!$B$88,25,0)))))))/100)</f>
        <v>0</v>
      </c>
      <c r="X177" s="453"/>
      <c r="Y177" s="447"/>
      <c r="Z177" s="456"/>
      <c r="AA177" s="447"/>
      <c r="AB177" s="450"/>
      <c r="AC177" s="55"/>
    </row>
    <row r="178" spans="1:29" s="4" customFormat="1" ht="30" customHeight="1" x14ac:dyDescent="0.25">
      <c r="A178" s="105"/>
      <c r="B178" s="460"/>
      <c r="C178" s="461"/>
      <c r="D178" s="465"/>
      <c r="E178" s="469"/>
      <c r="F178" s="470"/>
      <c r="G178" s="259"/>
      <c r="H178" s="52"/>
      <c r="I178" s="53"/>
      <c r="J178" s="317"/>
      <c r="K178" s="317"/>
      <c r="L178" s="450"/>
      <c r="M178" s="53"/>
      <c r="N178" s="52"/>
      <c r="O178" s="52"/>
      <c r="P178" s="52"/>
      <c r="Q178" s="52"/>
      <c r="R178" s="53"/>
      <c r="S178" s="52"/>
      <c r="T178" s="52"/>
      <c r="U178" s="52"/>
      <c r="V178" s="52"/>
      <c r="W178" s="54">
        <f>((IF(S178=Datos!$B$83,0,IF(S178=Datos!$B$84,5,IF(S178=Datos!$B$85,10,IF(S178=Datos!$B$86,15,IF(S178=Datos!$B$87,20,IF(S178=Datos!$B$88,25,0)))))))/100)+((IF(T178=Datos!$B$83,0,IF(T178=Datos!$B$84,5,IF(T178=Datos!$B$85,10,IF(T178=Datos!$B$86,15,IF(T178=Datos!$B$87,20,IF(T178=Datos!$B$88,25,0)))))))/100)+((IF(U178=Datos!$B$83,0,IF(U178=Datos!$B$84,5,IF(U178=Datos!$B$85,10,IF(U178=Datos!$B$86,15,IF(U178=Datos!$B$87,20,IF(U178=Datos!$B$88,25,0)))))))/100)+((IF(V178=Datos!$B$83,0,IF(V178=Datos!$B$84,5,IF(V178=Datos!$B$85,10,IF(V178=Datos!$B$86,15,IF(V178=Datos!$B$87,20,IF(V178=Datos!$B$88,25,0)))))))/100)</f>
        <v>0</v>
      </c>
      <c r="X178" s="453"/>
      <c r="Y178" s="447"/>
      <c r="Z178" s="456"/>
      <c r="AA178" s="447"/>
      <c r="AB178" s="450"/>
      <c r="AC178" s="55"/>
    </row>
    <row r="179" spans="1:29" s="4" customFormat="1" ht="30" customHeight="1" thickBot="1" x14ac:dyDescent="0.3">
      <c r="A179" s="105"/>
      <c r="B179" s="462"/>
      <c r="C179" s="463"/>
      <c r="D179" s="466"/>
      <c r="E179" s="471"/>
      <c r="F179" s="472"/>
      <c r="G179" s="260"/>
      <c r="H179" s="70"/>
      <c r="I179" s="68"/>
      <c r="J179" s="318"/>
      <c r="K179" s="318"/>
      <c r="L179" s="451"/>
      <c r="M179" s="68"/>
      <c r="N179" s="70"/>
      <c r="O179" s="70"/>
      <c r="P179" s="70"/>
      <c r="Q179" s="70"/>
      <c r="R179" s="68"/>
      <c r="S179" s="70"/>
      <c r="T179" s="70"/>
      <c r="U179" s="70"/>
      <c r="V179" s="70"/>
      <c r="W179" s="69">
        <f>((IF(S179=Datos!$B$83,0,IF(S179=Datos!$B$84,5,IF(S179=Datos!$B$85,10,IF(S179=Datos!$B$86,15,IF(S179=Datos!$B$87,20,IF(S179=Datos!$B$88,25,0)))))))/100)+((IF(T179=Datos!$B$83,0,IF(T179=Datos!$B$84,5,IF(T179=Datos!$B$85,10,IF(T179=Datos!$B$86,15,IF(T179=Datos!$B$87,20,IF(T179=Datos!$B$88,25,0)))))))/100)+((IF(U179=Datos!$B$83,0,IF(U179=Datos!$B$84,5,IF(U179=Datos!$B$85,10,IF(U179=Datos!$B$86,15,IF(U179=Datos!$B$87,20,IF(U179=Datos!$B$88,25,0)))))))/100)+((IF(V179=Datos!$B$83,0,IF(V179=Datos!$B$84,5,IF(V179=Datos!$B$85,10,IF(V179=Datos!$B$86,15,IF(V179=Datos!$B$87,20,IF(V179=Datos!$B$88,25,0)))))))/100)</f>
        <v>0</v>
      </c>
      <c r="X179" s="454"/>
      <c r="Y179" s="448"/>
      <c r="Z179" s="457"/>
      <c r="AA179" s="448"/>
      <c r="AB179" s="451"/>
      <c r="AC179" s="59"/>
    </row>
    <row r="180" spans="1:29" s="4" customFormat="1" ht="30" customHeight="1" x14ac:dyDescent="0.25">
      <c r="A180" s="105"/>
      <c r="B180" s="458"/>
      <c r="C180" s="459"/>
      <c r="D180" s="464" t="str">
        <f>IF(B180=0,"",VLOOKUP(B180,'Datos SGC'!$B$50:$C$71,2))</f>
        <v/>
      </c>
      <c r="E180" s="467"/>
      <c r="F180" s="468"/>
      <c r="G180" s="258"/>
      <c r="H180" s="65"/>
      <c r="I180" s="66"/>
      <c r="J180" s="316"/>
      <c r="K180" s="316"/>
      <c r="L180" s="449" t="str">
        <f>IF(AND(J180=Datos!$B$186,K180=Datos!$B$193),Datos!$D$186,IF(AND(J180=Datos!$B$186,K180=Datos!$B$194),Datos!$E$186,IF(AND(J180=Datos!$B$186,K180=Datos!$B$195),Datos!$F$186,IF(AND(J180=Datos!$B$186,K180=Datos!$B$196),Datos!$G$186,IF(AND(J180=Datos!$B$186,K180=Datos!$B$197),Datos!$H$186,IF(AND(J180=Datos!$B$187,K180=Datos!$B$193),Datos!$D$187,IF(AND(J180=Datos!$B$187,K180=Datos!$B$194),Datos!$E$187,IF(AND(J180=Datos!$B$187,K180=Datos!$B$195),Datos!$F$187,IF(AND(J180=Datos!$B$187,K180=Datos!$B$196),Datos!$G$187,IF(AND(J180=Datos!$B$187,K180=Datos!$B$197),Datos!$H$187,IF(AND(J180=Datos!$B$188,K180=Datos!$B$193),Datos!$D$188,IF(AND(J180=Datos!$B$188,K180=Datos!$B$194),Datos!$E$188,IF(AND(J180=Datos!$B$188,K180=Datos!$B$195),Datos!$F$188,IF(AND(J180=Datos!$B$188,K180=Datos!$B$196),Datos!$G$188,IF(AND(J180=Datos!$B$188,K180=Datos!$B$197),Datos!$H$188,IF(AND(J180=Datos!$B$189,K180=Datos!$B$193),Datos!$D$189,IF(AND(J180=Datos!$B$189,K180=Datos!$B$194),Datos!$E$189,IF(AND(J180=Datos!$B$189,K180=Datos!$B$195),Datos!$F$189,IF(AND(J180=Datos!$B$189,K180=Datos!$B$196),Datos!$G$189,IF(AND(J180=Datos!$B$189,K180=Datos!$B$197),Datos!$H$189,IF(AND(J180=Datos!$B$190,K180=Datos!$B$193),Datos!$D$190,IF(AND(J180=Datos!$B$190,K180=Datos!$B$194),Datos!$E$190,IF(AND(J180=Datos!$B$190,K180=Datos!$B$195),Datos!$F$190,IF(AND(J180=Datos!$B$190,K180=Datos!$B$196),Datos!$G$190,IF(AND(J180=Datos!$B$190,K180=Datos!$B$197),Datos!$H$190,"-")))))))))))))))))))))))))</f>
        <v>-</v>
      </c>
      <c r="M180" s="66"/>
      <c r="N180" s="65"/>
      <c r="O180" s="65"/>
      <c r="P180" s="65"/>
      <c r="Q180" s="65"/>
      <c r="R180" s="66"/>
      <c r="S180" s="65"/>
      <c r="T180" s="65"/>
      <c r="U180" s="65"/>
      <c r="V180" s="65"/>
      <c r="W180" s="64">
        <f>((IF(S180=Datos!$B$83,0,IF(S180=Datos!$B$84,5,IF(S180=Datos!$B$85,10,IF(S180=Datos!$B$86,15,IF(S180=Datos!$B$87,20,IF(S180=Datos!$B$88,25,0)))))))/100)+((IF(T180=Datos!$B$83,0,IF(T180=Datos!$B$84,5,IF(T180=Datos!$B$85,10,IF(T180=Datos!$B$86,15,IF(T180=Datos!$B$87,20,IF(T180=Datos!$B$88,25,0)))))))/100)+((IF(U180=Datos!$B$83,0,IF(U180=Datos!$B$84,5,IF(U180=Datos!$B$85,10,IF(U180=Datos!$B$86,15,IF(U180=Datos!$B$87,20,IF(U180=Datos!$B$88,25,0)))))))/100)+((IF(V180=Datos!$B$83,0,IF(V180=Datos!$B$84,5,IF(V180=Datos!$B$85,10,IF(V180=Datos!$B$86,15,IF(V180=Datos!$B$87,20,IF(V180=Datos!$B$88,25,0)))))))/100)</f>
        <v>0</v>
      </c>
      <c r="X180" s="452">
        <f>IF(ISERROR((IF(R180=Datos!$B$80,W180,0)+IF(R181=Datos!$B$80,W181,0)+IF(R182=Datos!$B$80,W182,0)+IF(R183=Datos!$B$80,W183,0)+IF(R184=Datos!$B$80,W184,0)+IF(R185=Datos!$B$80,W185,0))/(IF(R180=Datos!$B$80,1,0)+IF(R181=Datos!$B$80,1,0)+IF(R182=Datos!$B$80,1,0)+IF(R183=Datos!$B$80,1,0)+IF(R184=Datos!$B$80,1,0)+IF(R185=Datos!$B$80,1,0))),0,(IF(R180=Datos!$B$80,W180,0)+IF(R181=Datos!$B$80,W181,0)+IF(R182=Datos!$B$80,W182,0)+IF(R183=Datos!$B$80,W183,0)+IF(R184=Datos!$B$80,W184,0)+IF(R185=Datos!$B$80,W185,0))/(IF(R180=Datos!$B$80,1,0)+IF(R181=Datos!$B$80,1,0)+IF(R182=Datos!$B$80,1,0)+IF(R183=Datos!$B$80,1,0)+IF(R184=Datos!$B$80,1,0)+IF(R185=Datos!$B$80,1,0)))</f>
        <v>0</v>
      </c>
      <c r="Y180" s="446" t="str">
        <f>IF(J180="","-",(IF(X180&gt;0,(IF(J180=Datos!$B$65,Datos!$B$65,IF(AND(J180=Datos!$B$66,X180&gt;0.49),Datos!$B$65,IF(AND(J180=Datos!$B$67,X180&gt;0.74),Datos!$B$65,IF(AND(J180=Datos!$B$67,X180&lt;0.75,X180&gt;0.49),Datos!$B$66,IF(AND(J180=Datos!$B$68,X180&gt;0.74),Datos!$B$66,IF(AND(J180=Datos!$B$68,X180&lt;0.75,X180&gt;0.49),Datos!$B$67,IF(AND(J180=Datos!$B$69,X180&gt;0.74),Datos!$B$67,IF(AND(J180=Datos!$B$69,X180&lt;0.75,X180&gt;0.49),Datos!$B$68,J180))))))))),J180)))</f>
        <v>-</v>
      </c>
      <c r="Z180" s="455">
        <f>IF(ISERROR((IF(R180=Datos!$B$79,W180,0)+IF(R181=Datos!$B$79,W181,0)+IF(R182=Datos!$B$79,W182,0)+IF(R183=Datos!$B$79,W183,0)+IF(R184=Datos!$B$79,W184,0)+IF(R185=Datos!$B$79,W185,0))/(IF(R180=Datos!$B$79,1,0)+IF(R181=Datos!$B$79,1,0)+IF(R182=Datos!$B$79,1,0)+IF(R183=Datos!$B$79,1,0)+IF(R184=Datos!$B$79,1,0)+IF(R185=Datos!$B$79,1,0))),0,(IF(R180=Datos!$B$79,W180,0)+IF(R181=Datos!$B$79,W181,0)+IF(R182=Datos!$B$79,W182,0)+IF(R183=Datos!$B$79,W183,0)+IF(R184=Datos!$B$79,W184,0)+IF(R185=Datos!$B$79,W185,0))/(IF(R180=Datos!$B$79,1,0)+IF(R181=Datos!$B$79,1,0)+IF(R182=Datos!$B$79,1,0)+IF(R183=Datos!$B$79,1,0)+IF(R184=Datos!$B$79,1,0)+IF(R185=Datos!$B$79,1,0)))</f>
        <v>0</v>
      </c>
      <c r="AA180" s="446" t="str">
        <f>IF(K180="","-",(IF(Z180&gt;0,(IF(K180=Datos!$B$72,Datos!$B$72,IF(AND(K180=Datos!$B$73,Z180&gt;0.49),Datos!$B$72,IF(AND(K180=Datos!$B$74,Z180&gt;0.74),Datos!$B$72,IF(AND(K180=Datos!$B$74,Z180&lt;0.75,Z180&gt;0.49),Datos!$B$73,IF(AND(K180=Datos!$B$75,Z180&gt;0.74),Datos!$B$73,IF(AND(K180=Datos!$B$75,Z180&lt;0.75,Z180&gt;0.49),Datos!$B$74,IF(AND(K180=Datos!$B$76,Z180&gt;0.74),Datos!$B$74,IF(AND(K180=Datos!$B$76,Z180&lt;0.75,Z180&gt;0.49),Datos!$B$75,K180))))))))),K180)))</f>
        <v>-</v>
      </c>
      <c r="AB180" s="449" t="str">
        <f>IF(AND(Y180=Datos!$B$186,AA180=Datos!$B$193),Datos!$D$186,IF(AND(Y180=Datos!$B$186,AA180=Datos!$B$194),Datos!$E$186,IF(AND(Y180=Datos!$B$186,AA180=Datos!$B$195),Datos!$F$186,IF(AND(Y180=Datos!$B$186,AA180=Datos!$B$196),Datos!$G$186,IF(AND(Y180=Datos!$B$186,AA180=Datos!$B$197),Datos!$H$186,IF(AND(Y180=Datos!$B$187,AA180=Datos!$B$193),Datos!$D$187,IF(AND(Y180=Datos!$B$187,AA180=Datos!$B$194),Datos!$E$187,IF(AND(Y180=Datos!$B$187,AA180=Datos!$B$195),Datos!$F$187,IF(AND(Y180=Datos!$B$187,AA180=Datos!$B$196),Datos!$G$187,IF(AND(Y180=Datos!$B$187,AA180=Datos!$B$197),Datos!$H$187,IF(AND(Y180=Datos!$B$188,AA180=Datos!$B$193),Datos!$D$188,IF(AND(Y180=Datos!$B$188,AA180=Datos!$B$194),Datos!$E$188,IF(AND(Y180=Datos!$B$188,AA180=Datos!$B$195),Datos!$F$188,IF(AND(Y180=Datos!$B$188,AA180=Datos!$B$196),Datos!$G$188,IF(AND(Y180=Datos!$B$188,AA180=Datos!$B$197),Datos!$H$188,IF(AND(Y180=Datos!$B$189,AA180=Datos!$B$193),Datos!$D$189,IF(AND(Y180=Datos!$B$189,AA180=Datos!$B$194),Datos!$E$189,IF(AND(Y180=Datos!$B$189,AA180=Datos!$B$195),Datos!$F$189,IF(AND(Y180=Datos!$B$189,AA180=Datos!$B$196),Datos!$G$189,IF(AND(Y180=Datos!$B$189,AA180=Datos!$B$197),Datos!$H$189,IF(AND(Y180=Datos!$B$190,AA180=Datos!$B$193),Datos!$D$190,IF(AND(Y180=Datos!$B$190,AA180=Datos!$B$194),Datos!$E$190,IF(AND(Y180=Datos!$B$190,AA180=Datos!$B$195),Datos!$F$190,IF(AND(Y180=Datos!$B$190,AA180=Datos!$B$196),Datos!$G$190,IF(AND(Y180=Datos!$B$190,AA180=Datos!$B$197),Datos!$H$190,"-")))))))))))))))))))))))))</f>
        <v>-</v>
      </c>
      <c r="AC180" s="51"/>
    </row>
    <row r="181" spans="1:29" s="4" customFormat="1" ht="30" customHeight="1" x14ac:dyDescent="0.25">
      <c r="A181" s="105"/>
      <c r="B181" s="460"/>
      <c r="C181" s="461"/>
      <c r="D181" s="465"/>
      <c r="E181" s="469"/>
      <c r="F181" s="470"/>
      <c r="G181" s="259"/>
      <c r="H181" s="52"/>
      <c r="I181" s="53"/>
      <c r="J181" s="317"/>
      <c r="K181" s="317"/>
      <c r="L181" s="450"/>
      <c r="M181" s="53"/>
      <c r="N181" s="52"/>
      <c r="O181" s="52"/>
      <c r="P181" s="52"/>
      <c r="Q181" s="52"/>
      <c r="R181" s="53"/>
      <c r="S181" s="52"/>
      <c r="T181" s="52"/>
      <c r="U181" s="52"/>
      <c r="V181" s="52"/>
      <c r="W181" s="54">
        <f>((IF(S181=Datos!$B$83,0,IF(S181=Datos!$B$84,5,IF(S181=Datos!$B$85,10,IF(S181=Datos!$B$86,15,IF(S181=Datos!$B$87,20,IF(S181=Datos!$B$88,25,0)))))))/100)+((IF(T181=Datos!$B$83,0,IF(T181=Datos!$B$84,5,IF(T181=Datos!$B$85,10,IF(T181=Datos!$B$86,15,IF(T181=Datos!$B$87,20,IF(T181=Datos!$B$88,25,0)))))))/100)+((IF(U181=Datos!$B$83,0,IF(U181=Datos!$B$84,5,IF(U181=Datos!$B$85,10,IF(U181=Datos!$B$86,15,IF(U181=Datos!$B$87,20,IF(U181=Datos!$B$88,25,0)))))))/100)+((IF(V181=Datos!$B$83,0,IF(V181=Datos!$B$84,5,IF(V181=Datos!$B$85,10,IF(V181=Datos!$B$86,15,IF(V181=Datos!$B$87,20,IF(V181=Datos!$B$88,25,0)))))))/100)</f>
        <v>0</v>
      </c>
      <c r="X181" s="453"/>
      <c r="Y181" s="447"/>
      <c r="Z181" s="456"/>
      <c r="AA181" s="447"/>
      <c r="AB181" s="450"/>
      <c r="AC181" s="55"/>
    </row>
    <row r="182" spans="1:29" s="4" customFormat="1" ht="30" customHeight="1" x14ac:dyDescent="0.25">
      <c r="A182" s="105"/>
      <c r="B182" s="460"/>
      <c r="C182" s="461"/>
      <c r="D182" s="465"/>
      <c r="E182" s="469"/>
      <c r="F182" s="470"/>
      <c r="G182" s="259"/>
      <c r="H182" s="52"/>
      <c r="I182" s="53"/>
      <c r="J182" s="317"/>
      <c r="K182" s="317"/>
      <c r="L182" s="450"/>
      <c r="M182" s="53"/>
      <c r="N182" s="52"/>
      <c r="O182" s="52"/>
      <c r="P182" s="52"/>
      <c r="Q182" s="52"/>
      <c r="R182" s="53"/>
      <c r="S182" s="52"/>
      <c r="T182" s="52"/>
      <c r="U182" s="52"/>
      <c r="V182" s="52"/>
      <c r="W182" s="54">
        <f>((IF(S182=Datos!$B$83,0,IF(S182=Datos!$B$84,5,IF(S182=Datos!$B$85,10,IF(S182=Datos!$B$86,15,IF(S182=Datos!$B$87,20,IF(S182=Datos!$B$88,25,0)))))))/100)+((IF(T182=Datos!$B$83,0,IF(T182=Datos!$B$84,5,IF(T182=Datos!$B$85,10,IF(T182=Datos!$B$86,15,IF(T182=Datos!$B$87,20,IF(T182=Datos!$B$88,25,0)))))))/100)+((IF(U182=Datos!$B$83,0,IF(U182=Datos!$B$84,5,IF(U182=Datos!$B$85,10,IF(U182=Datos!$B$86,15,IF(U182=Datos!$B$87,20,IF(U182=Datos!$B$88,25,0)))))))/100)+((IF(V182=Datos!$B$83,0,IF(V182=Datos!$B$84,5,IF(V182=Datos!$B$85,10,IF(V182=Datos!$B$86,15,IF(V182=Datos!$B$87,20,IF(V182=Datos!$B$88,25,0)))))))/100)</f>
        <v>0</v>
      </c>
      <c r="X182" s="453"/>
      <c r="Y182" s="447"/>
      <c r="Z182" s="456"/>
      <c r="AA182" s="447"/>
      <c r="AB182" s="450"/>
      <c r="AC182" s="55"/>
    </row>
    <row r="183" spans="1:29" s="4" customFormat="1" ht="30" customHeight="1" x14ac:dyDescent="0.25">
      <c r="A183" s="105"/>
      <c r="B183" s="460"/>
      <c r="C183" s="461"/>
      <c r="D183" s="465"/>
      <c r="E183" s="469"/>
      <c r="F183" s="470"/>
      <c r="G183" s="259"/>
      <c r="H183" s="52"/>
      <c r="I183" s="53"/>
      <c r="J183" s="317"/>
      <c r="K183" s="317"/>
      <c r="L183" s="450"/>
      <c r="M183" s="53"/>
      <c r="N183" s="52"/>
      <c r="O183" s="52"/>
      <c r="P183" s="52"/>
      <c r="Q183" s="52"/>
      <c r="R183" s="53"/>
      <c r="S183" s="52"/>
      <c r="T183" s="52"/>
      <c r="U183" s="52"/>
      <c r="V183" s="52"/>
      <c r="W183" s="54">
        <f>((IF(S183=Datos!$B$83,0,IF(S183=Datos!$B$84,5,IF(S183=Datos!$B$85,10,IF(S183=Datos!$B$86,15,IF(S183=Datos!$B$87,20,IF(S183=Datos!$B$88,25,0)))))))/100)+((IF(T183=Datos!$B$83,0,IF(T183=Datos!$B$84,5,IF(T183=Datos!$B$85,10,IF(T183=Datos!$B$86,15,IF(T183=Datos!$B$87,20,IF(T183=Datos!$B$88,25,0)))))))/100)+((IF(U183=Datos!$B$83,0,IF(U183=Datos!$B$84,5,IF(U183=Datos!$B$85,10,IF(U183=Datos!$B$86,15,IF(U183=Datos!$B$87,20,IF(U183=Datos!$B$88,25,0)))))))/100)+((IF(V183=Datos!$B$83,0,IF(V183=Datos!$B$84,5,IF(V183=Datos!$B$85,10,IF(V183=Datos!$B$86,15,IF(V183=Datos!$B$87,20,IF(V183=Datos!$B$88,25,0)))))))/100)</f>
        <v>0</v>
      </c>
      <c r="X183" s="453"/>
      <c r="Y183" s="447"/>
      <c r="Z183" s="456"/>
      <c r="AA183" s="447"/>
      <c r="AB183" s="450"/>
      <c r="AC183" s="55"/>
    </row>
    <row r="184" spans="1:29" s="4" customFormat="1" ht="30" customHeight="1" x14ac:dyDescent="0.25">
      <c r="A184" s="105"/>
      <c r="B184" s="460"/>
      <c r="C184" s="461"/>
      <c r="D184" s="465"/>
      <c r="E184" s="469"/>
      <c r="F184" s="470"/>
      <c r="G184" s="259"/>
      <c r="H184" s="52"/>
      <c r="I184" s="53"/>
      <c r="J184" s="317"/>
      <c r="K184" s="317"/>
      <c r="L184" s="450"/>
      <c r="M184" s="53"/>
      <c r="N184" s="52"/>
      <c r="O184" s="52"/>
      <c r="P184" s="52"/>
      <c r="Q184" s="52"/>
      <c r="R184" s="53"/>
      <c r="S184" s="52"/>
      <c r="T184" s="52"/>
      <c r="U184" s="52"/>
      <c r="V184" s="52"/>
      <c r="W184" s="54">
        <f>((IF(S184=Datos!$B$83,0,IF(S184=Datos!$B$84,5,IF(S184=Datos!$B$85,10,IF(S184=Datos!$B$86,15,IF(S184=Datos!$B$87,20,IF(S184=Datos!$B$88,25,0)))))))/100)+((IF(T184=Datos!$B$83,0,IF(T184=Datos!$B$84,5,IF(T184=Datos!$B$85,10,IF(T184=Datos!$B$86,15,IF(T184=Datos!$B$87,20,IF(T184=Datos!$B$88,25,0)))))))/100)+((IF(U184=Datos!$B$83,0,IF(U184=Datos!$B$84,5,IF(U184=Datos!$B$85,10,IF(U184=Datos!$B$86,15,IF(U184=Datos!$B$87,20,IF(U184=Datos!$B$88,25,0)))))))/100)+((IF(V184=Datos!$B$83,0,IF(V184=Datos!$B$84,5,IF(V184=Datos!$B$85,10,IF(V184=Datos!$B$86,15,IF(V184=Datos!$B$87,20,IF(V184=Datos!$B$88,25,0)))))))/100)</f>
        <v>0</v>
      </c>
      <c r="X184" s="453"/>
      <c r="Y184" s="447"/>
      <c r="Z184" s="456"/>
      <c r="AA184" s="447"/>
      <c r="AB184" s="450"/>
      <c r="AC184" s="55"/>
    </row>
    <row r="185" spans="1:29" s="4" customFormat="1" ht="30" customHeight="1" thickBot="1" x14ac:dyDescent="0.3">
      <c r="A185" s="105"/>
      <c r="B185" s="462"/>
      <c r="C185" s="463"/>
      <c r="D185" s="466"/>
      <c r="E185" s="471"/>
      <c r="F185" s="472"/>
      <c r="G185" s="260"/>
      <c r="H185" s="70"/>
      <c r="I185" s="68"/>
      <c r="J185" s="318"/>
      <c r="K185" s="318"/>
      <c r="L185" s="451"/>
      <c r="M185" s="68"/>
      <c r="N185" s="70"/>
      <c r="O185" s="70"/>
      <c r="P185" s="70"/>
      <c r="Q185" s="70"/>
      <c r="R185" s="68"/>
      <c r="S185" s="70"/>
      <c r="T185" s="70"/>
      <c r="U185" s="70"/>
      <c r="V185" s="70"/>
      <c r="W185" s="69">
        <f>((IF(S185=Datos!$B$83,0,IF(S185=Datos!$B$84,5,IF(S185=Datos!$B$85,10,IF(S185=Datos!$B$86,15,IF(S185=Datos!$B$87,20,IF(S185=Datos!$B$88,25,0)))))))/100)+((IF(T185=Datos!$B$83,0,IF(T185=Datos!$B$84,5,IF(T185=Datos!$B$85,10,IF(T185=Datos!$B$86,15,IF(T185=Datos!$B$87,20,IF(T185=Datos!$B$88,25,0)))))))/100)+((IF(U185=Datos!$B$83,0,IF(U185=Datos!$B$84,5,IF(U185=Datos!$B$85,10,IF(U185=Datos!$B$86,15,IF(U185=Datos!$B$87,20,IF(U185=Datos!$B$88,25,0)))))))/100)+((IF(V185=Datos!$B$83,0,IF(V185=Datos!$B$84,5,IF(V185=Datos!$B$85,10,IF(V185=Datos!$B$86,15,IF(V185=Datos!$B$87,20,IF(V185=Datos!$B$88,25,0)))))))/100)</f>
        <v>0</v>
      </c>
      <c r="X185" s="454"/>
      <c r="Y185" s="448"/>
      <c r="Z185" s="457"/>
      <c r="AA185" s="448"/>
      <c r="AB185" s="451"/>
      <c r="AC185" s="59"/>
    </row>
    <row r="186" spans="1:29" s="4" customFormat="1" ht="30" customHeight="1" x14ac:dyDescent="0.25">
      <c r="A186" s="105"/>
      <c r="B186" s="458"/>
      <c r="C186" s="459"/>
      <c r="D186" s="464" t="str">
        <f>IF(B186=0,"",VLOOKUP(B186,'Datos SGC'!$B$50:$C$71,2))</f>
        <v/>
      </c>
      <c r="E186" s="467"/>
      <c r="F186" s="468"/>
      <c r="G186" s="258"/>
      <c r="H186" s="65"/>
      <c r="I186" s="66"/>
      <c r="J186" s="316"/>
      <c r="K186" s="316"/>
      <c r="L186" s="449" t="str">
        <f>IF(AND(J186=Datos!$B$186,K186=Datos!$B$193),Datos!$D$186,IF(AND(J186=Datos!$B$186,K186=Datos!$B$194),Datos!$E$186,IF(AND(J186=Datos!$B$186,K186=Datos!$B$195),Datos!$F$186,IF(AND(J186=Datos!$B$186,K186=Datos!$B$196),Datos!$G$186,IF(AND(J186=Datos!$B$186,K186=Datos!$B$197),Datos!$H$186,IF(AND(J186=Datos!$B$187,K186=Datos!$B$193),Datos!$D$187,IF(AND(J186=Datos!$B$187,K186=Datos!$B$194),Datos!$E$187,IF(AND(J186=Datos!$B$187,K186=Datos!$B$195),Datos!$F$187,IF(AND(J186=Datos!$B$187,K186=Datos!$B$196),Datos!$G$187,IF(AND(J186=Datos!$B$187,K186=Datos!$B$197),Datos!$H$187,IF(AND(J186=Datos!$B$188,K186=Datos!$B$193),Datos!$D$188,IF(AND(J186=Datos!$B$188,K186=Datos!$B$194),Datos!$E$188,IF(AND(J186=Datos!$B$188,K186=Datos!$B$195),Datos!$F$188,IF(AND(J186=Datos!$B$188,K186=Datos!$B$196),Datos!$G$188,IF(AND(J186=Datos!$B$188,K186=Datos!$B$197),Datos!$H$188,IF(AND(J186=Datos!$B$189,K186=Datos!$B$193),Datos!$D$189,IF(AND(J186=Datos!$B$189,K186=Datos!$B$194),Datos!$E$189,IF(AND(J186=Datos!$B$189,K186=Datos!$B$195),Datos!$F$189,IF(AND(J186=Datos!$B$189,K186=Datos!$B$196),Datos!$G$189,IF(AND(J186=Datos!$B$189,K186=Datos!$B$197),Datos!$H$189,IF(AND(J186=Datos!$B$190,K186=Datos!$B$193),Datos!$D$190,IF(AND(J186=Datos!$B$190,K186=Datos!$B$194),Datos!$E$190,IF(AND(J186=Datos!$B$190,K186=Datos!$B$195),Datos!$F$190,IF(AND(J186=Datos!$B$190,K186=Datos!$B$196),Datos!$G$190,IF(AND(J186=Datos!$B$190,K186=Datos!$B$197),Datos!$H$190,"-")))))))))))))))))))))))))</f>
        <v>-</v>
      </c>
      <c r="M186" s="66"/>
      <c r="N186" s="65"/>
      <c r="O186" s="65"/>
      <c r="P186" s="65"/>
      <c r="Q186" s="65"/>
      <c r="R186" s="66"/>
      <c r="S186" s="65"/>
      <c r="T186" s="65"/>
      <c r="U186" s="65"/>
      <c r="V186" s="65"/>
      <c r="W186" s="64">
        <f>((IF(S186=Datos!$B$83,0,IF(S186=Datos!$B$84,5,IF(S186=Datos!$B$85,10,IF(S186=Datos!$B$86,15,IF(S186=Datos!$B$87,20,IF(S186=Datos!$B$88,25,0)))))))/100)+((IF(T186=Datos!$B$83,0,IF(T186=Datos!$B$84,5,IF(T186=Datos!$B$85,10,IF(T186=Datos!$B$86,15,IF(T186=Datos!$B$87,20,IF(T186=Datos!$B$88,25,0)))))))/100)+((IF(U186=Datos!$B$83,0,IF(U186=Datos!$B$84,5,IF(U186=Datos!$B$85,10,IF(U186=Datos!$B$86,15,IF(U186=Datos!$B$87,20,IF(U186=Datos!$B$88,25,0)))))))/100)+((IF(V186=Datos!$B$83,0,IF(V186=Datos!$B$84,5,IF(V186=Datos!$B$85,10,IF(V186=Datos!$B$86,15,IF(V186=Datos!$B$87,20,IF(V186=Datos!$B$88,25,0)))))))/100)</f>
        <v>0</v>
      </c>
      <c r="X186" s="452">
        <f>IF(ISERROR((IF(R186=Datos!$B$80,W186,0)+IF(R187=Datos!$B$80,W187,0)+IF(R188=Datos!$B$80,W188,0)+IF(R189=Datos!$B$80,W189,0)+IF(R190=Datos!$B$80,W190,0)+IF(R191=Datos!$B$80,W191,0))/(IF(R186=Datos!$B$80,1,0)+IF(R187=Datos!$B$80,1,0)+IF(R188=Datos!$B$80,1,0)+IF(R189=Datos!$B$80,1,0)+IF(R190=Datos!$B$80,1,0)+IF(R191=Datos!$B$80,1,0))),0,(IF(R186=Datos!$B$80,W186,0)+IF(R187=Datos!$B$80,W187,0)+IF(R188=Datos!$B$80,W188,0)+IF(R189=Datos!$B$80,W189,0)+IF(R190=Datos!$B$80,W190,0)+IF(R191=Datos!$B$80,W191,0))/(IF(R186=Datos!$B$80,1,0)+IF(R187=Datos!$B$80,1,0)+IF(R188=Datos!$B$80,1,0)+IF(R189=Datos!$B$80,1,0)+IF(R190=Datos!$B$80,1,0)+IF(R191=Datos!$B$80,1,0)))</f>
        <v>0</v>
      </c>
      <c r="Y186" s="446" t="str">
        <f>IF(J186="","-",(IF(X186&gt;0,(IF(J186=Datos!$B$65,Datos!$B$65,IF(AND(J186=Datos!$B$66,X186&gt;0.49),Datos!$B$65,IF(AND(J186=Datos!$B$67,X186&gt;0.74),Datos!$B$65,IF(AND(J186=Datos!$B$67,X186&lt;0.75,X186&gt;0.49),Datos!$B$66,IF(AND(J186=Datos!$B$68,X186&gt;0.74),Datos!$B$66,IF(AND(J186=Datos!$B$68,X186&lt;0.75,X186&gt;0.49),Datos!$B$67,IF(AND(J186=Datos!$B$69,X186&gt;0.74),Datos!$B$67,IF(AND(J186=Datos!$B$69,X186&lt;0.75,X186&gt;0.49),Datos!$B$68,J186))))))))),J186)))</f>
        <v>-</v>
      </c>
      <c r="Z186" s="455">
        <f>IF(ISERROR((IF(R186=Datos!$B$79,W186,0)+IF(R187=Datos!$B$79,W187,0)+IF(R188=Datos!$B$79,W188,0)+IF(R189=Datos!$B$79,W189,0)+IF(R190=Datos!$B$79,W190,0)+IF(R191=Datos!$B$79,W191,0))/(IF(R186=Datos!$B$79,1,0)+IF(R187=Datos!$B$79,1,0)+IF(R188=Datos!$B$79,1,0)+IF(R189=Datos!$B$79,1,0)+IF(R190=Datos!$B$79,1,0)+IF(R191=Datos!$B$79,1,0))),0,(IF(R186=Datos!$B$79,W186,0)+IF(R187=Datos!$B$79,W187,0)+IF(R188=Datos!$B$79,W188,0)+IF(R189=Datos!$B$79,W189,0)+IF(R190=Datos!$B$79,W190,0)+IF(R191=Datos!$B$79,W191,0))/(IF(R186=Datos!$B$79,1,0)+IF(R187=Datos!$B$79,1,0)+IF(R188=Datos!$B$79,1,0)+IF(R189=Datos!$B$79,1,0)+IF(R190=Datos!$B$79,1,0)+IF(R191=Datos!$B$79,1,0)))</f>
        <v>0</v>
      </c>
      <c r="AA186" s="446" t="str">
        <f>IF(K186="","-",(IF(Z186&gt;0,(IF(K186=Datos!$B$72,Datos!$B$72,IF(AND(K186=Datos!$B$73,Z186&gt;0.49),Datos!$B$72,IF(AND(K186=Datos!$B$74,Z186&gt;0.74),Datos!$B$72,IF(AND(K186=Datos!$B$74,Z186&lt;0.75,Z186&gt;0.49),Datos!$B$73,IF(AND(K186=Datos!$B$75,Z186&gt;0.74),Datos!$B$73,IF(AND(K186=Datos!$B$75,Z186&lt;0.75,Z186&gt;0.49),Datos!$B$74,IF(AND(K186=Datos!$B$76,Z186&gt;0.74),Datos!$B$74,IF(AND(K186=Datos!$B$76,Z186&lt;0.75,Z186&gt;0.49),Datos!$B$75,K186))))))))),K186)))</f>
        <v>-</v>
      </c>
      <c r="AB186" s="449" t="str">
        <f>IF(AND(Y186=Datos!$B$186,AA186=Datos!$B$193),Datos!$D$186,IF(AND(Y186=Datos!$B$186,AA186=Datos!$B$194),Datos!$E$186,IF(AND(Y186=Datos!$B$186,AA186=Datos!$B$195),Datos!$F$186,IF(AND(Y186=Datos!$B$186,AA186=Datos!$B$196),Datos!$G$186,IF(AND(Y186=Datos!$B$186,AA186=Datos!$B$197),Datos!$H$186,IF(AND(Y186=Datos!$B$187,AA186=Datos!$B$193),Datos!$D$187,IF(AND(Y186=Datos!$B$187,AA186=Datos!$B$194),Datos!$E$187,IF(AND(Y186=Datos!$B$187,AA186=Datos!$B$195),Datos!$F$187,IF(AND(Y186=Datos!$B$187,AA186=Datos!$B$196),Datos!$G$187,IF(AND(Y186=Datos!$B$187,AA186=Datos!$B$197),Datos!$H$187,IF(AND(Y186=Datos!$B$188,AA186=Datos!$B$193),Datos!$D$188,IF(AND(Y186=Datos!$B$188,AA186=Datos!$B$194),Datos!$E$188,IF(AND(Y186=Datos!$B$188,AA186=Datos!$B$195),Datos!$F$188,IF(AND(Y186=Datos!$B$188,AA186=Datos!$B$196),Datos!$G$188,IF(AND(Y186=Datos!$B$188,AA186=Datos!$B$197),Datos!$H$188,IF(AND(Y186=Datos!$B$189,AA186=Datos!$B$193),Datos!$D$189,IF(AND(Y186=Datos!$B$189,AA186=Datos!$B$194),Datos!$E$189,IF(AND(Y186=Datos!$B$189,AA186=Datos!$B$195),Datos!$F$189,IF(AND(Y186=Datos!$B$189,AA186=Datos!$B$196),Datos!$G$189,IF(AND(Y186=Datos!$B$189,AA186=Datos!$B$197),Datos!$H$189,IF(AND(Y186=Datos!$B$190,AA186=Datos!$B$193),Datos!$D$190,IF(AND(Y186=Datos!$B$190,AA186=Datos!$B$194),Datos!$E$190,IF(AND(Y186=Datos!$B$190,AA186=Datos!$B$195),Datos!$F$190,IF(AND(Y186=Datos!$B$190,AA186=Datos!$B$196),Datos!$G$190,IF(AND(Y186=Datos!$B$190,AA186=Datos!$B$197),Datos!$H$190,"-")))))))))))))))))))))))))</f>
        <v>-</v>
      </c>
      <c r="AC186" s="51"/>
    </row>
    <row r="187" spans="1:29" s="4" customFormat="1" ht="30" customHeight="1" x14ac:dyDescent="0.25">
      <c r="A187" s="105"/>
      <c r="B187" s="460"/>
      <c r="C187" s="461"/>
      <c r="D187" s="465"/>
      <c r="E187" s="469"/>
      <c r="F187" s="470"/>
      <c r="G187" s="259"/>
      <c r="H187" s="52"/>
      <c r="I187" s="53"/>
      <c r="J187" s="317"/>
      <c r="K187" s="317"/>
      <c r="L187" s="450"/>
      <c r="M187" s="53"/>
      <c r="N187" s="52"/>
      <c r="O187" s="52"/>
      <c r="P187" s="52"/>
      <c r="Q187" s="52"/>
      <c r="R187" s="53"/>
      <c r="S187" s="52"/>
      <c r="T187" s="52"/>
      <c r="U187" s="52"/>
      <c r="V187" s="52"/>
      <c r="W187" s="54">
        <f>((IF(S187=Datos!$B$83,0,IF(S187=Datos!$B$84,5,IF(S187=Datos!$B$85,10,IF(S187=Datos!$B$86,15,IF(S187=Datos!$B$87,20,IF(S187=Datos!$B$88,25,0)))))))/100)+((IF(T187=Datos!$B$83,0,IF(T187=Datos!$B$84,5,IF(T187=Datos!$B$85,10,IF(T187=Datos!$B$86,15,IF(T187=Datos!$B$87,20,IF(T187=Datos!$B$88,25,0)))))))/100)+((IF(U187=Datos!$B$83,0,IF(U187=Datos!$B$84,5,IF(U187=Datos!$B$85,10,IF(U187=Datos!$B$86,15,IF(U187=Datos!$B$87,20,IF(U187=Datos!$B$88,25,0)))))))/100)+((IF(V187=Datos!$B$83,0,IF(V187=Datos!$B$84,5,IF(V187=Datos!$B$85,10,IF(V187=Datos!$B$86,15,IF(V187=Datos!$B$87,20,IF(V187=Datos!$B$88,25,0)))))))/100)</f>
        <v>0</v>
      </c>
      <c r="X187" s="453"/>
      <c r="Y187" s="447"/>
      <c r="Z187" s="456"/>
      <c r="AA187" s="447"/>
      <c r="AB187" s="450"/>
      <c r="AC187" s="55"/>
    </row>
    <row r="188" spans="1:29" s="4" customFormat="1" ht="30" customHeight="1" x14ac:dyDescent="0.25">
      <c r="A188" s="105"/>
      <c r="B188" s="460"/>
      <c r="C188" s="461"/>
      <c r="D188" s="465"/>
      <c r="E188" s="469"/>
      <c r="F188" s="470"/>
      <c r="G188" s="259"/>
      <c r="H188" s="52"/>
      <c r="I188" s="53"/>
      <c r="J188" s="317"/>
      <c r="K188" s="317"/>
      <c r="L188" s="450"/>
      <c r="M188" s="53"/>
      <c r="N188" s="52"/>
      <c r="O188" s="52"/>
      <c r="P188" s="52"/>
      <c r="Q188" s="52"/>
      <c r="R188" s="53"/>
      <c r="S188" s="52"/>
      <c r="T188" s="52"/>
      <c r="U188" s="52"/>
      <c r="V188" s="52"/>
      <c r="W188" s="54">
        <f>((IF(S188=Datos!$B$83,0,IF(S188=Datos!$B$84,5,IF(S188=Datos!$B$85,10,IF(S188=Datos!$B$86,15,IF(S188=Datos!$B$87,20,IF(S188=Datos!$B$88,25,0)))))))/100)+((IF(T188=Datos!$B$83,0,IF(T188=Datos!$B$84,5,IF(T188=Datos!$B$85,10,IF(T188=Datos!$B$86,15,IF(T188=Datos!$B$87,20,IF(T188=Datos!$B$88,25,0)))))))/100)+((IF(U188=Datos!$B$83,0,IF(U188=Datos!$B$84,5,IF(U188=Datos!$B$85,10,IF(U188=Datos!$B$86,15,IF(U188=Datos!$B$87,20,IF(U188=Datos!$B$88,25,0)))))))/100)+((IF(V188=Datos!$B$83,0,IF(V188=Datos!$B$84,5,IF(V188=Datos!$B$85,10,IF(V188=Datos!$B$86,15,IF(V188=Datos!$B$87,20,IF(V188=Datos!$B$88,25,0)))))))/100)</f>
        <v>0</v>
      </c>
      <c r="X188" s="453"/>
      <c r="Y188" s="447"/>
      <c r="Z188" s="456"/>
      <c r="AA188" s="447"/>
      <c r="AB188" s="450"/>
      <c r="AC188" s="55"/>
    </row>
    <row r="189" spans="1:29" s="4" customFormat="1" ht="30" customHeight="1" x14ac:dyDescent="0.25">
      <c r="A189" s="105"/>
      <c r="B189" s="460"/>
      <c r="C189" s="461"/>
      <c r="D189" s="465"/>
      <c r="E189" s="469"/>
      <c r="F189" s="470"/>
      <c r="G189" s="259"/>
      <c r="H189" s="52"/>
      <c r="I189" s="53"/>
      <c r="J189" s="317"/>
      <c r="K189" s="317"/>
      <c r="L189" s="450"/>
      <c r="M189" s="53"/>
      <c r="N189" s="52"/>
      <c r="O189" s="52"/>
      <c r="P189" s="52"/>
      <c r="Q189" s="52"/>
      <c r="R189" s="53"/>
      <c r="S189" s="52"/>
      <c r="T189" s="52"/>
      <c r="U189" s="52"/>
      <c r="V189" s="52"/>
      <c r="W189" s="54">
        <f>((IF(S189=Datos!$B$83,0,IF(S189=Datos!$B$84,5,IF(S189=Datos!$B$85,10,IF(S189=Datos!$B$86,15,IF(S189=Datos!$B$87,20,IF(S189=Datos!$B$88,25,0)))))))/100)+((IF(T189=Datos!$B$83,0,IF(T189=Datos!$B$84,5,IF(T189=Datos!$B$85,10,IF(T189=Datos!$B$86,15,IF(T189=Datos!$B$87,20,IF(T189=Datos!$B$88,25,0)))))))/100)+((IF(U189=Datos!$B$83,0,IF(U189=Datos!$B$84,5,IF(U189=Datos!$B$85,10,IF(U189=Datos!$B$86,15,IF(U189=Datos!$B$87,20,IF(U189=Datos!$B$88,25,0)))))))/100)+((IF(V189=Datos!$B$83,0,IF(V189=Datos!$B$84,5,IF(V189=Datos!$B$85,10,IF(V189=Datos!$B$86,15,IF(V189=Datos!$B$87,20,IF(V189=Datos!$B$88,25,0)))))))/100)</f>
        <v>0</v>
      </c>
      <c r="X189" s="453"/>
      <c r="Y189" s="447"/>
      <c r="Z189" s="456"/>
      <c r="AA189" s="447"/>
      <c r="AB189" s="450"/>
      <c r="AC189" s="55"/>
    </row>
    <row r="190" spans="1:29" s="4" customFormat="1" ht="30" customHeight="1" x14ac:dyDescent="0.25">
      <c r="A190" s="105"/>
      <c r="B190" s="460"/>
      <c r="C190" s="461"/>
      <c r="D190" s="465"/>
      <c r="E190" s="469"/>
      <c r="F190" s="470"/>
      <c r="G190" s="259"/>
      <c r="H190" s="52"/>
      <c r="I190" s="53"/>
      <c r="J190" s="317"/>
      <c r="K190" s="317"/>
      <c r="L190" s="450"/>
      <c r="M190" s="53"/>
      <c r="N190" s="52"/>
      <c r="O190" s="52"/>
      <c r="P190" s="52"/>
      <c r="Q190" s="52"/>
      <c r="R190" s="53"/>
      <c r="S190" s="52"/>
      <c r="T190" s="52"/>
      <c r="U190" s="52"/>
      <c r="V190" s="52"/>
      <c r="W190" s="54">
        <f>((IF(S190=Datos!$B$83,0,IF(S190=Datos!$B$84,5,IF(S190=Datos!$B$85,10,IF(S190=Datos!$B$86,15,IF(S190=Datos!$B$87,20,IF(S190=Datos!$B$88,25,0)))))))/100)+((IF(T190=Datos!$B$83,0,IF(T190=Datos!$B$84,5,IF(T190=Datos!$B$85,10,IF(T190=Datos!$B$86,15,IF(T190=Datos!$B$87,20,IF(T190=Datos!$B$88,25,0)))))))/100)+((IF(U190=Datos!$B$83,0,IF(U190=Datos!$B$84,5,IF(U190=Datos!$B$85,10,IF(U190=Datos!$B$86,15,IF(U190=Datos!$B$87,20,IF(U190=Datos!$B$88,25,0)))))))/100)+((IF(V190=Datos!$B$83,0,IF(V190=Datos!$B$84,5,IF(V190=Datos!$B$85,10,IF(V190=Datos!$B$86,15,IF(V190=Datos!$B$87,20,IF(V190=Datos!$B$88,25,0)))))))/100)</f>
        <v>0</v>
      </c>
      <c r="X190" s="453"/>
      <c r="Y190" s="447"/>
      <c r="Z190" s="456"/>
      <c r="AA190" s="447"/>
      <c r="AB190" s="450"/>
      <c r="AC190" s="55"/>
    </row>
    <row r="191" spans="1:29" s="4" customFormat="1" ht="30" customHeight="1" thickBot="1" x14ac:dyDescent="0.3">
      <c r="A191" s="105"/>
      <c r="B191" s="462"/>
      <c r="C191" s="463"/>
      <c r="D191" s="466"/>
      <c r="E191" s="471"/>
      <c r="F191" s="472"/>
      <c r="G191" s="260"/>
      <c r="H191" s="70"/>
      <c r="I191" s="68"/>
      <c r="J191" s="318"/>
      <c r="K191" s="318"/>
      <c r="L191" s="451"/>
      <c r="M191" s="68"/>
      <c r="N191" s="70"/>
      <c r="O191" s="70"/>
      <c r="P191" s="70"/>
      <c r="Q191" s="70"/>
      <c r="R191" s="68"/>
      <c r="S191" s="70"/>
      <c r="T191" s="70"/>
      <c r="U191" s="70"/>
      <c r="V191" s="70"/>
      <c r="W191" s="69">
        <f>((IF(S191=Datos!$B$83,0,IF(S191=Datos!$B$84,5,IF(S191=Datos!$B$85,10,IF(S191=Datos!$B$86,15,IF(S191=Datos!$B$87,20,IF(S191=Datos!$B$88,25,0)))))))/100)+((IF(T191=Datos!$B$83,0,IF(T191=Datos!$B$84,5,IF(T191=Datos!$B$85,10,IF(T191=Datos!$B$86,15,IF(T191=Datos!$B$87,20,IF(T191=Datos!$B$88,25,0)))))))/100)+((IF(U191=Datos!$B$83,0,IF(U191=Datos!$B$84,5,IF(U191=Datos!$B$85,10,IF(U191=Datos!$B$86,15,IF(U191=Datos!$B$87,20,IF(U191=Datos!$B$88,25,0)))))))/100)+((IF(V191=Datos!$B$83,0,IF(V191=Datos!$B$84,5,IF(V191=Datos!$B$85,10,IF(V191=Datos!$B$86,15,IF(V191=Datos!$B$87,20,IF(V191=Datos!$B$88,25,0)))))))/100)</f>
        <v>0</v>
      </c>
      <c r="X191" s="454"/>
      <c r="Y191" s="448"/>
      <c r="Z191" s="457"/>
      <c r="AA191" s="448"/>
      <c r="AB191" s="451"/>
      <c r="AC191" s="59"/>
    </row>
    <row r="192" spans="1:29" s="4" customFormat="1" ht="30" customHeight="1" x14ac:dyDescent="0.25">
      <c r="A192" s="105"/>
      <c r="B192" s="458"/>
      <c r="C192" s="459"/>
      <c r="D192" s="464" t="str">
        <f>IF(B192=0,"",VLOOKUP(B192,'Datos SGC'!$B$50:$C$71,2))</f>
        <v/>
      </c>
      <c r="E192" s="467"/>
      <c r="F192" s="468"/>
      <c r="G192" s="258"/>
      <c r="H192" s="65"/>
      <c r="I192" s="66"/>
      <c r="J192" s="316"/>
      <c r="K192" s="316"/>
      <c r="L192" s="449" t="str">
        <f>IF(AND(J192=Datos!$B$186,K192=Datos!$B$193),Datos!$D$186,IF(AND(J192=Datos!$B$186,K192=Datos!$B$194),Datos!$E$186,IF(AND(J192=Datos!$B$186,K192=Datos!$B$195),Datos!$F$186,IF(AND(J192=Datos!$B$186,K192=Datos!$B$196),Datos!$G$186,IF(AND(J192=Datos!$B$186,K192=Datos!$B$197),Datos!$H$186,IF(AND(J192=Datos!$B$187,K192=Datos!$B$193),Datos!$D$187,IF(AND(J192=Datos!$B$187,K192=Datos!$B$194),Datos!$E$187,IF(AND(J192=Datos!$B$187,K192=Datos!$B$195),Datos!$F$187,IF(AND(J192=Datos!$B$187,K192=Datos!$B$196),Datos!$G$187,IF(AND(J192=Datos!$B$187,K192=Datos!$B$197),Datos!$H$187,IF(AND(J192=Datos!$B$188,K192=Datos!$B$193),Datos!$D$188,IF(AND(J192=Datos!$B$188,K192=Datos!$B$194),Datos!$E$188,IF(AND(J192=Datos!$B$188,K192=Datos!$B$195),Datos!$F$188,IF(AND(J192=Datos!$B$188,K192=Datos!$B$196),Datos!$G$188,IF(AND(J192=Datos!$B$188,K192=Datos!$B$197),Datos!$H$188,IF(AND(J192=Datos!$B$189,K192=Datos!$B$193),Datos!$D$189,IF(AND(J192=Datos!$B$189,K192=Datos!$B$194),Datos!$E$189,IF(AND(J192=Datos!$B$189,K192=Datos!$B$195),Datos!$F$189,IF(AND(J192=Datos!$B$189,K192=Datos!$B$196),Datos!$G$189,IF(AND(J192=Datos!$B$189,K192=Datos!$B$197),Datos!$H$189,IF(AND(J192=Datos!$B$190,K192=Datos!$B$193),Datos!$D$190,IF(AND(J192=Datos!$B$190,K192=Datos!$B$194),Datos!$E$190,IF(AND(J192=Datos!$B$190,K192=Datos!$B$195),Datos!$F$190,IF(AND(J192=Datos!$B$190,K192=Datos!$B$196),Datos!$G$190,IF(AND(J192=Datos!$B$190,K192=Datos!$B$197),Datos!$H$190,"-")))))))))))))))))))))))))</f>
        <v>-</v>
      </c>
      <c r="M192" s="66"/>
      <c r="N192" s="65"/>
      <c r="O192" s="65"/>
      <c r="P192" s="65"/>
      <c r="Q192" s="65"/>
      <c r="R192" s="66"/>
      <c r="S192" s="65"/>
      <c r="T192" s="65"/>
      <c r="U192" s="65"/>
      <c r="V192" s="65"/>
      <c r="W192" s="64">
        <f>((IF(S192=Datos!$B$83,0,IF(S192=Datos!$B$84,5,IF(S192=Datos!$B$85,10,IF(S192=Datos!$B$86,15,IF(S192=Datos!$B$87,20,IF(S192=Datos!$B$88,25,0)))))))/100)+((IF(T192=Datos!$B$83,0,IF(T192=Datos!$B$84,5,IF(T192=Datos!$B$85,10,IF(T192=Datos!$B$86,15,IF(T192=Datos!$B$87,20,IF(T192=Datos!$B$88,25,0)))))))/100)+((IF(U192=Datos!$B$83,0,IF(U192=Datos!$B$84,5,IF(U192=Datos!$B$85,10,IF(U192=Datos!$B$86,15,IF(U192=Datos!$B$87,20,IF(U192=Datos!$B$88,25,0)))))))/100)+((IF(V192=Datos!$B$83,0,IF(V192=Datos!$B$84,5,IF(V192=Datos!$B$85,10,IF(V192=Datos!$B$86,15,IF(V192=Datos!$B$87,20,IF(V192=Datos!$B$88,25,0)))))))/100)</f>
        <v>0</v>
      </c>
      <c r="X192" s="452">
        <f>IF(ISERROR((IF(R192=Datos!$B$80,W192,0)+IF(R193=Datos!$B$80,W193,0)+IF(R194=Datos!$B$80,W194,0)+IF(R195=Datos!$B$80,W195,0)+IF(R196=Datos!$B$80,W196,0)+IF(R197=Datos!$B$80,W197,0))/(IF(R192=Datos!$B$80,1,0)+IF(R193=Datos!$B$80,1,0)+IF(R194=Datos!$B$80,1,0)+IF(R195=Datos!$B$80,1,0)+IF(R196=Datos!$B$80,1,0)+IF(R197=Datos!$B$80,1,0))),0,(IF(R192=Datos!$B$80,W192,0)+IF(R193=Datos!$B$80,W193,0)+IF(R194=Datos!$B$80,W194,0)+IF(R195=Datos!$B$80,W195,0)+IF(R196=Datos!$B$80,W196,0)+IF(R197=Datos!$B$80,W197,0))/(IF(R192=Datos!$B$80,1,0)+IF(R193=Datos!$B$80,1,0)+IF(R194=Datos!$B$80,1,0)+IF(R195=Datos!$B$80,1,0)+IF(R196=Datos!$B$80,1,0)+IF(R197=Datos!$B$80,1,0)))</f>
        <v>0</v>
      </c>
      <c r="Y192" s="446" t="str">
        <f>IF(J192="","-",(IF(X192&gt;0,(IF(J192=Datos!$B$65,Datos!$B$65,IF(AND(J192=Datos!$B$66,X192&gt;0.49),Datos!$B$65,IF(AND(J192=Datos!$B$67,X192&gt;0.74),Datos!$B$65,IF(AND(J192=Datos!$B$67,X192&lt;0.75,X192&gt;0.49),Datos!$B$66,IF(AND(J192=Datos!$B$68,X192&gt;0.74),Datos!$B$66,IF(AND(J192=Datos!$B$68,X192&lt;0.75,X192&gt;0.49),Datos!$B$67,IF(AND(J192=Datos!$B$69,X192&gt;0.74),Datos!$B$67,IF(AND(J192=Datos!$B$69,X192&lt;0.75,X192&gt;0.49),Datos!$B$68,J192))))))))),J192)))</f>
        <v>-</v>
      </c>
      <c r="Z192" s="455">
        <f>IF(ISERROR((IF(R192=Datos!$B$79,W192,0)+IF(R193=Datos!$B$79,W193,0)+IF(R194=Datos!$B$79,W194,0)+IF(R195=Datos!$B$79,W195,0)+IF(R196=Datos!$B$79,W196,0)+IF(R197=Datos!$B$79,W197,0))/(IF(R192=Datos!$B$79,1,0)+IF(R193=Datos!$B$79,1,0)+IF(R194=Datos!$B$79,1,0)+IF(R195=Datos!$B$79,1,0)+IF(R196=Datos!$B$79,1,0)+IF(R197=Datos!$B$79,1,0))),0,(IF(R192=Datos!$B$79,W192,0)+IF(R193=Datos!$B$79,W193,0)+IF(R194=Datos!$B$79,W194,0)+IF(R195=Datos!$B$79,W195,0)+IF(R196=Datos!$B$79,W196,0)+IF(R197=Datos!$B$79,W197,0))/(IF(R192=Datos!$B$79,1,0)+IF(R193=Datos!$B$79,1,0)+IF(R194=Datos!$B$79,1,0)+IF(R195=Datos!$B$79,1,0)+IF(R196=Datos!$B$79,1,0)+IF(R197=Datos!$B$79,1,0)))</f>
        <v>0</v>
      </c>
      <c r="AA192" s="446" t="str">
        <f>IF(K192="","-",(IF(Z192&gt;0,(IF(K192=Datos!$B$72,Datos!$B$72,IF(AND(K192=Datos!$B$73,Z192&gt;0.49),Datos!$B$72,IF(AND(K192=Datos!$B$74,Z192&gt;0.74),Datos!$B$72,IF(AND(K192=Datos!$B$74,Z192&lt;0.75,Z192&gt;0.49),Datos!$B$73,IF(AND(K192=Datos!$B$75,Z192&gt;0.74),Datos!$B$73,IF(AND(K192=Datos!$B$75,Z192&lt;0.75,Z192&gt;0.49),Datos!$B$74,IF(AND(K192=Datos!$B$76,Z192&gt;0.74),Datos!$B$74,IF(AND(K192=Datos!$B$76,Z192&lt;0.75,Z192&gt;0.49),Datos!$B$75,K192))))))))),K192)))</f>
        <v>-</v>
      </c>
      <c r="AB192" s="449" t="str">
        <f>IF(AND(Y192=Datos!$B$186,AA192=Datos!$B$193),Datos!$D$186,IF(AND(Y192=Datos!$B$186,AA192=Datos!$B$194),Datos!$E$186,IF(AND(Y192=Datos!$B$186,AA192=Datos!$B$195),Datos!$F$186,IF(AND(Y192=Datos!$B$186,AA192=Datos!$B$196),Datos!$G$186,IF(AND(Y192=Datos!$B$186,AA192=Datos!$B$197),Datos!$H$186,IF(AND(Y192=Datos!$B$187,AA192=Datos!$B$193),Datos!$D$187,IF(AND(Y192=Datos!$B$187,AA192=Datos!$B$194),Datos!$E$187,IF(AND(Y192=Datos!$B$187,AA192=Datos!$B$195),Datos!$F$187,IF(AND(Y192=Datos!$B$187,AA192=Datos!$B$196),Datos!$G$187,IF(AND(Y192=Datos!$B$187,AA192=Datos!$B$197),Datos!$H$187,IF(AND(Y192=Datos!$B$188,AA192=Datos!$B$193),Datos!$D$188,IF(AND(Y192=Datos!$B$188,AA192=Datos!$B$194),Datos!$E$188,IF(AND(Y192=Datos!$B$188,AA192=Datos!$B$195),Datos!$F$188,IF(AND(Y192=Datos!$B$188,AA192=Datos!$B$196),Datos!$G$188,IF(AND(Y192=Datos!$B$188,AA192=Datos!$B$197),Datos!$H$188,IF(AND(Y192=Datos!$B$189,AA192=Datos!$B$193),Datos!$D$189,IF(AND(Y192=Datos!$B$189,AA192=Datos!$B$194),Datos!$E$189,IF(AND(Y192=Datos!$B$189,AA192=Datos!$B$195),Datos!$F$189,IF(AND(Y192=Datos!$B$189,AA192=Datos!$B$196),Datos!$G$189,IF(AND(Y192=Datos!$B$189,AA192=Datos!$B$197),Datos!$H$189,IF(AND(Y192=Datos!$B$190,AA192=Datos!$B$193),Datos!$D$190,IF(AND(Y192=Datos!$B$190,AA192=Datos!$B$194),Datos!$E$190,IF(AND(Y192=Datos!$B$190,AA192=Datos!$B$195),Datos!$F$190,IF(AND(Y192=Datos!$B$190,AA192=Datos!$B$196),Datos!$G$190,IF(AND(Y192=Datos!$B$190,AA192=Datos!$B$197),Datos!$H$190,"-")))))))))))))))))))))))))</f>
        <v>-</v>
      </c>
      <c r="AC192" s="51"/>
    </row>
    <row r="193" spans="1:29" s="4" customFormat="1" ht="30" customHeight="1" x14ac:dyDescent="0.25">
      <c r="A193" s="105"/>
      <c r="B193" s="460"/>
      <c r="C193" s="461"/>
      <c r="D193" s="465"/>
      <c r="E193" s="469"/>
      <c r="F193" s="470"/>
      <c r="G193" s="259"/>
      <c r="H193" s="52"/>
      <c r="I193" s="53"/>
      <c r="J193" s="317"/>
      <c r="K193" s="317"/>
      <c r="L193" s="450"/>
      <c r="M193" s="53"/>
      <c r="N193" s="52"/>
      <c r="O193" s="52"/>
      <c r="P193" s="52"/>
      <c r="Q193" s="52"/>
      <c r="R193" s="53"/>
      <c r="S193" s="52"/>
      <c r="T193" s="52"/>
      <c r="U193" s="52"/>
      <c r="V193" s="52"/>
      <c r="W193" s="54">
        <f>((IF(S193=Datos!$B$83,0,IF(S193=Datos!$B$84,5,IF(S193=Datos!$B$85,10,IF(S193=Datos!$B$86,15,IF(S193=Datos!$B$87,20,IF(S193=Datos!$B$88,25,0)))))))/100)+((IF(T193=Datos!$B$83,0,IF(T193=Datos!$B$84,5,IF(T193=Datos!$B$85,10,IF(T193=Datos!$B$86,15,IF(T193=Datos!$B$87,20,IF(T193=Datos!$B$88,25,0)))))))/100)+((IF(U193=Datos!$B$83,0,IF(U193=Datos!$B$84,5,IF(U193=Datos!$B$85,10,IF(U193=Datos!$B$86,15,IF(U193=Datos!$B$87,20,IF(U193=Datos!$B$88,25,0)))))))/100)+((IF(V193=Datos!$B$83,0,IF(V193=Datos!$B$84,5,IF(V193=Datos!$B$85,10,IF(V193=Datos!$B$86,15,IF(V193=Datos!$B$87,20,IF(V193=Datos!$B$88,25,0)))))))/100)</f>
        <v>0</v>
      </c>
      <c r="X193" s="453"/>
      <c r="Y193" s="447"/>
      <c r="Z193" s="456"/>
      <c r="AA193" s="447"/>
      <c r="AB193" s="450"/>
      <c r="AC193" s="55"/>
    </row>
    <row r="194" spans="1:29" s="4" customFormat="1" ht="30" customHeight="1" x14ac:dyDescent="0.25">
      <c r="A194" s="105"/>
      <c r="B194" s="460"/>
      <c r="C194" s="461"/>
      <c r="D194" s="465"/>
      <c r="E194" s="469"/>
      <c r="F194" s="470"/>
      <c r="G194" s="259"/>
      <c r="H194" s="52"/>
      <c r="I194" s="53"/>
      <c r="J194" s="317"/>
      <c r="K194" s="317"/>
      <c r="L194" s="450"/>
      <c r="M194" s="53"/>
      <c r="N194" s="52"/>
      <c r="O194" s="52"/>
      <c r="P194" s="52"/>
      <c r="Q194" s="52"/>
      <c r="R194" s="53"/>
      <c r="S194" s="52"/>
      <c r="T194" s="52"/>
      <c r="U194" s="52"/>
      <c r="V194" s="52"/>
      <c r="W194" s="54">
        <f>((IF(S194=Datos!$B$83,0,IF(S194=Datos!$B$84,5,IF(S194=Datos!$B$85,10,IF(S194=Datos!$B$86,15,IF(S194=Datos!$B$87,20,IF(S194=Datos!$B$88,25,0)))))))/100)+((IF(T194=Datos!$B$83,0,IF(T194=Datos!$B$84,5,IF(T194=Datos!$B$85,10,IF(T194=Datos!$B$86,15,IF(T194=Datos!$B$87,20,IF(T194=Datos!$B$88,25,0)))))))/100)+((IF(U194=Datos!$B$83,0,IF(U194=Datos!$B$84,5,IF(U194=Datos!$B$85,10,IF(U194=Datos!$B$86,15,IF(U194=Datos!$B$87,20,IF(U194=Datos!$B$88,25,0)))))))/100)+((IF(V194=Datos!$B$83,0,IF(V194=Datos!$B$84,5,IF(V194=Datos!$B$85,10,IF(V194=Datos!$B$86,15,IF(V194=Datos!$B$87,20,IF(V194=Datos!$B$88,25,0)))))))/100)</f>
        <v>0</v>
      </c>
      <c r="X194" s="453"/>
      <c r="Y194" s="447"/>
      <c r="Z194" s="456"/>
      <c r="AA194" s="447"/>
      <c r="AB194" s="450"/>
      <c r="AC194" s="55"/>
    </row>
    <row r="195" spans="1:29" s="4" customFormat="1" ht="30" customHeight="1" x14ac:dyDescent="0.25">
      <c r="A195" s="105"/>
      <c r="B195" s="460"/>
      <c r="C195" s="461"/>
      <c r="D195" s="465"/>
      <c r="E195" s="469"/>
      <c r="F195" s="470"/>
      <c r="G195" s="259"/>
      <c r="H195" s="52"/>
      <c r="I195" s="53"/>
      <c r="J195" s="317"/>
      <c r="K195" s="317"/>
      <c r="L195" s="450"/>
      <c r="M195" s="53"/>
      <c r="N195" s="52"/>
      <c r="O195" s="52"/>
      <c r="P195" s="52"/>
      <c r="Q195" s="52"/>
      <c r="R195" s="53"/>
      <c r="S195" s="52"/>
      <c r="T195" s="52"/>
      <c r="U195" s="52"/>
      <c r="V195" s="52"/>
      <c r="W195" s="54">
        <f>((IF(S195=Datos!$B$83,0,IF(S195=Datos!$B$84,5,IF(S195=Datos!$B$85,10,IF(S195=Datos!$B$86,15,IF(S195=Datos!$B$87,20,IF(S195=Datos!$B$88,25,0)))))))/100)+((IF(T195=Datos!$B$83,0,IF(T195=Datos!$B$84,5,IF(T195=Datos!$B$85,10,IF(T195=Datos!$B$86,15,IF(T195=Datos!$B$87,20,IF(T195=Datos!$B$88,25,0)))))))/100)+((IF(U195=Datos!$B$83,0,IF(U195=Datos!$B$84,5,IF(U195=Datos!$B$85,10,IF(U195=Datos!$B$86,15,IF(U195=Datos!$B$87,20,IF(U195=Datos!$B$88,25,0)))))))/100)+((IF(V195=Datos!$B$83,0,IF(V195=Datos!$B$84,5,IF(V195=Datos!$B$85,10,IF(V195=Datos!$B$86,15,IF(V195=Datos!$B$87,20,IF(V195=Datos!$B$88,25,0)))))))/100)</f>
        <v>0</v>
      </c>
      <c r="X195" s="453"/>
      <c r="Y195" s="447"/>
      <c r="Z195" s="456"/>
      <c r="AA195" s="447"/>
      <c r="AB195" s="450"/>
      <c r="AC195" s="55"/>
    </row>
    <row r="196" spans="1:29" s="4" customFormat="1" ht="30" customHeight="1" x14ac:dyDescent="0.25">
      <c r="A196" s="105"/>
      <c r="B196" s="460"/>
      <c r="C196" s="461"/>
      <c r="D196" s="465"/>
      <c r="E196" s="469"/>
      <c r="F196" s="470"/>
      <c r="G196" s="259"/>
      <c r="H196" s="52"/>
      <c r="I196" s="53"/>
      <c r="J196" s="317"/>
      <c r="K196" s="317"/>
      <c r="L196" s="450"/>
      <c r="M196" s="53"/>
      <c r="N196" s="52"/>
      <c r="O196" s="52"/>
      <c r="P196" s="52"/>
      <c r="Q196" s="52"/>
      <c r="R196" s="53"/>
      <c r="S196" s="52"/>
      <c r="T196" s="52"/>
      <c r="U196" s="52"/>
      <c r="V196" s="52"/>
      <c r="W196" s="54">
        <f>((IF(S196=Datos!$B$83,0,IF(S196=Datos!$B$84,5,IF(S196=Datos!$B$85,10,IF(S196=Datos!$B$86,15,IF(S196=Datos!$B$87,20,IF(S196=Datos!$B$88,25,0)))))))/100)+((IF(T196=Datos!$B$83,0,IF(T196=Datos!$B$84,5,IF(T196=Datos!$B$85,10,IF(T196=Datos!$B$86,15,IF(T196=Datos!$B$87,20,IF(T196=Datos!$B$88,25,0)))))))/100)+((IF(U196=Datos!$B$83,0,IF(U196=Datos!$B$84,5,IF(U196=Datos!$B$85,10,IF(U196=Datos!$B$86,15,IF(U196=Datos!$B$87,20,IF(U196=Datos!$B$88,25,0)))))))/100)+((IF(V196=Datos!$B$83,0,IF(V196=Datos!$B$84,5,IF(V196=Datos!$B$85,10,IF(V196=Datos!$B$86,15,IF(V196=Datos!$B$87,20,IF(V196=Datos!$B$88,25,0)))))))/100)</f>
        <v>0</v>
      </c>
      <c r="X196" s="453"/>
      <c r="Y196" s="447"/>
      <c r="Z196" s="456"/>
      <c r="AA196" s="447"/>
      <c r="AB196" s="450"/>
      <c r="AC196" s="55"/>
    </row>
    <row r="197" spans="1:29" s="4" customFormat="1" ht="30" customHeight="1" thickBot="1" x14ac:dyDescent="0.3">
      <c r="A197" s="105"/>
      <c r="B197" s="462"/>
      <c r="C197" s="463"/>
      <c r="D197" s="466"/>
      <c r="E197" s="471"/>
      <c r="F197" s="472"/>
      <c r="G197" s="260"/>
      <c r="H197" s="70"/>
      <c r="I197" s="68"/>
      <c r="J197" s="318"/>
      <c r="K197" s="318"/>
      <c r="L197" s="451"/>
      <c r="M197" s="68"/>
      <c r="N197" s="70"/>
      <c r="O197" s="70"/>
      <c r="P197" s="70"/>
      <c r="Q197" s="70"/>
      <c r="R197" s="68"/>
      <c r="S197" s="70"/>
      <c r="T197" s="70"/>
      <c r="U197" s="70"/>
      <c r="V197" s="70"/>
      <c r="W197" s="69">
        <f>((IF(S197=Datos!$B$83,0,IF(S197=Datos!$B$84,5,IF(S197=Datos!$B$85,10,IF(S197=Datos!$B$86,15,IF(S197=Datos!$B$87,20,IF(S197=Datos!$B$88,25,0)))))))/100)+((IF(T197=Datos!$B$83,0,IF(T197=Datos!$B$84,5,IF(T197=Datos!$B$85,10,IF(T197=Datos!$B$86,15,IF(T197=Datos!$B$87,20,IF(T197=Datos!$B$88,25,0)))))))/100)+((IF(U197=Datos!$B$83,0,IF(U197=Datos!$B$84,5,IF(U197=Datos!$B$85,10,IF(U197=Datos!$B$86,15,IF(U197=Datos!$B$87,20,IF(U197=Datos!$B$88,25,0)))))))/100)+((IF(V197=Datos!$B$83,0,IF(V197=Datos!$B$84,5,IF(V197=Datos!$B$85,10,IF(V197=Datos!$B$86,15,IF(V197=Datos!$B$87,20,IF(V197=Datos!$B$88,25,0)))))))/100)</f>
        <v>0</v>
      </c>
      <c r="X197" s="454"/>
      <c r="Y197" s="448"/>
      <c r="Z197" s="457"/>
      <c r="AA197" s="448"/>
      <c r="AB197" s="451"/>
      <c r="AC197" s="59"/>
    </row>
    <row r="198" spans="1:29" s="4" customFormat="1" ht="30" customHeight="1" x14ac:dyDescent="0.25">
      <c r="A198" s="105"/>
      <c r="B198" s="458"/>
      <c r="C198" s="459"/>
      <c r="D198" s="464" t="str">
        <f>IF(B198=0,"",VLOOKUP(B198,'Datos SGC'!$B$50:$C$71,2))</f>
        <v/>
      </c>
      <c r="E198" s="467"/>
      <c r="F198" s="468"/>
      <c r="G198" s="258"/>
      <c r="H198" s="65"/>
      <c r="I198" s="66"/>
      <c r="J198" s="316"/>
      <c r="K198" s="316"/>
      <c r="L198" s="449" t="str">
        <f>IF(AND(J198=Datos!$B$186,K198=Datos!$B$193),Datos!$D$186,IF(AND(J198=Datos!$B$186,K198=Datos!$B$194),Datos!$E$186,IF(AND(J198=Datos!$B$186,K198=Datos!$B$195),Datos!$F$186,IF(AND(J198=Datos!$B$186,K198=Datos!$B$196),Datos!$G$186,IF(AND(J198=Datos!$B$186,K198=Datos!$B$197),Datos!$H$186,IF(AND(J198=Datos!$B$187,K198=Datos!$B$193),Datos!$D$187,IF(AND(J198=Datos!$B$187,K198=Datos!$B$194),Datos!$E$187,IF(AND(J198=Datos!$B$187,K198=Datos!$B$195),Datos!$F$187,IF(AND(J198=Datos!$B$187,K198=Datos!$B$196),Datos!$G$187,IF(AND(J198=Datos!$B$187,K198=Datos!$B$197),Datos!$H$187,IF(AND(J198=Datos!$B$188,K198=Datos!$B$193),Datos!$D$188,IF(AND(J198=Datos!$B$188,K198=Datos!$B$194),Datos!$E$188,IF(AND(J198=Datos!$B$188,K198=Datos!$B$195),Datos!$F$188,IF(AND(J198=Datos!$B$188,K198=Datos!$B$196),Datos!$G$188,IF(AND(J198=Datos!$B$188,K198=Datos!$B$197),Datos!$H$188,IF(AND(J198=Datos!$B$189,K198=Datos!$B$193),Datos!$D$189,IF(AND(J198=Datos!$B$189,K198=Datos!$B$194),Datos!$E$189,IF(AND(J198=Datos!$B$189,K198=Datos!$B$195),Datos!$F$189,IF(AND(J198=Datos!$B$189,K198=Datos!$B$196),Datos!$G$189,IF(AND(J198=Datos!$B$189,K198=Datos!$B$197),Datos!$H$189,IF(AND(J198=Datos!$B$190,K198=Datos!$B$193),Datos!$D$190,IF(AND(J198=Datos!$B$190,K198=Datos!$B$194),Datos!$E$190,IF(AND(J198=Datos!$B$190,K198=Datos!$B$195),Datos!$F$190,IF(AND(J198=Datos!$B$190,K198=Datos!$B$196),Datos!$G$190,IF(AND(J198=Datos!$B$190,K198=Datos!$B$197),Datos!$H$190,"-")))))))))))))))))))))))))</f>
        <v>-</v>
      </c>
      <c r="M198" s="66"/>
      <c r="N198" s="65"/>
      <c r="O198" s="65"/>
      <c r="P198" s="65"/>
      <c r="Q198" s="65"/>
      <c r="R198" s="66"/>
      <c r="S198" s="65"/>
      <c r="T198" s="65"/>
      <c r="U198" s="65"/>
      <c r="V198" s="65"/>
      <c r="W198" s="64">
        <f>((IF(S198=Datos!$B$83,0,IF(S198=Datos!$B$84,5,IF(S198=Datos!$B$85,10,IF(S198=Datos!$B$86,15,IF(S198=Datos!$B$87,20,IF(S198=Datos!$B$88,25,0)))))))/100)+((IF(T198=Datos!$B$83,0,IF(T198=Datos!$B$84,5,IF(T198=Datos!$B$85,10,IF(T198=Datos!$B$86,15,IF(T198=Datos!$B$87,20,IF(T198=Datos!$B$88,25,0)))))))/100)+((IF(U198=Datos!$B$83,0,IF(U198=Datos!$B$84,5,IF(U198=Datos!$B$85,10,IF(U198=Datos!$B$86,15,IF(U198=Datos!$B$87,20,IF(U198=Datos!$B$88,25,0)))))))/100)+((IF(V198=Datos!$B$83,0,IF(V198=Datos!$B$84,5,IF(V198=Datos!$B$85,10,IF(V198=Datos!$B$86,15,IF(V198=Datos!$B$87,20,IF(V198=Datos!$B$88,25,0)))))))/100)</f>
        <v>0</v>
      </c>
      <c r="X198" s="452">
        <f>IF(ISERROR((IF(R198=Datos!$B$80,W198,0)+IF(R199=Datos!$B$80,W199,0)+IF(R200=Datos!$B$80,W200,0)+IF(R201=Datos!$B$80,W201,0)+IF(R202=Datos!$B$80,W202,0)+IF(R203=Datos!$B$80,W203,0))/(IF(R198=Datos!$B$80,1,0)+IF(R199=Datos!$B$80,1,0)+IF(R200=Datos!$B$80,1,0)+IF(R201=Datos!$B$80,1,0)+IF(R202=Datos!$B$80,1,0)+IF(R203=Datos!$B$80,1,0))),0,(IF(R198=Datos!$B$80,W198,0)+IF(R199=Datos!$B$80,W199,0)+IF(R200=Datos!$B$80,W200,0)+IF(R201=Datos!$B$80,W201,0)+IF(R202=Datos!$B$80,W202,0)+IF(R203=Datos!$B$80,W203,0))/(IF(R198=Datos!$B$80,1,0)+IF(R199=Datos!$B$80,1,0)+IF(R200=Datos!$B$80,1,0)+IF(R201=Datos!$B$80,1,0)+IF(R202=Datos!$B$80,1,0)+IF(R203=Datos!$B$80,1,0)))</f>
        <v>0</v>
      </c>
      <c r="Y198" s="446" t="str">
        <f>IF(J198="","-",(IF(X198&gt;0,(IF(J198=Datos!$B$65,Datos!$B$65,IF(AND(J198=Datos!$B$66,X198&gt;0.49),Datos!$B$65,IF(AND(J198=Datos!$B$67,X198&gt;0.74),Datos!$B$65,IF(AND(J198=Datos!$B$67,X198&lt;0.75,X198&gt;0.49),Datos!$B$66,IF(AND(J198=Datos!$B$68,X198&gt;0.74),Datos!$B$66,IF(AND(J198=Datos!$B$68,X198&lt;0.75,X198&gt;0.49),Datos!$B$67,IF(AND(J198=Datos!$B$69,X198&gt;0.74),Datos!$B$67,IF(AND(J198=Datos!$B$69,X198&lt;0.75,X198&gt;0.49),Datos!$B$68,J198))))))))),J198)))</f>
        <v>-</v>
      </c>
      <c r="Z198" s="455">
        <f>IF(ISERROR((IF(R198=Datos!$B$79,W198,0)+IF(R199=Datos!$B$79,W199,0)+IF(R200=Datos!$B$79,W200,0)+IF(R201=Datos!$B$79,W201,0)+IF(R202=Datos!$B$79,W202,0)+IF(R203=Datos!$B$79,W203,0))/(IF(R198=Datos!$B$79,1,0)+IF(R199=Datos!$B$79,1,0)+IF(R200=Datos!$B$79,1,0)+IF(R201=Datos!$B$79,1,0)+IF(R202=Datos!$B$79,1,0)+IF(R203=Datos!$B$79,1,0))),0,(IF(R198=Datos!$B$79,W198,0)+IF(R199=Datos!$B$79,W199,0)+IF(R200=Datos!$B$79,W200,0)+IF(R201=Datos!$B$79,W201,0)+IF(R202=Datos!$B$79,W202,0)+IF(R203=Datos!$B$79,W203,0))/(IF(R198=Datos!$B$79,1,0)+IF(R199=Datos!$B$79,1,0)+IF(R200=Datos!$B$79,1,0)+IF(R201=Datos!$B$79,1,0)+IF(R202=Datos!$B$79,1,0)+IF(R203=Datos!$B$79,1,0)))</f>
        <v>0</v>
      </c>
      <c r="AA198" s="446" t="str">
        <f>IF(K198="","-",(IF(Z198&gt;0,(IF(K198=Datos!$B$72,Datos!$B$72,IF(AND(K198=Datos!$B$73,Z198&gt;0.49),Datos!$B$72,IF(AND(K198=Datos!$B$74,Z198&gt;0.74),Datos!$B$72,IF(AND(K198=Datos!$B$74,Z198&lt;0.75,Z198&gt;0.49),Datos!$B$73,IF(AND(K198=Datos!$B$75,Z198&gt;0.74),Datos!$B$73,IF(AND(K198=Datos!$B$75,Z198&lt;0.75,Z198&gt;0.49),Datos!$B$74,IF(AND(K198=Datos!$B$76,Z198&gt;0.74),Datos!$B$74,IF(AND(K198=Datos!$B$76,Z198&lt;0.75,Z198&gt;0.49),Datos!$B$75,K198))))))))),K198)))</f>
        <v>-</v>
      </c>
      <c r="AB198" s="449" t="str">
        <f>IF(AND(Y198=Datos!$B$186,AA198=Datos!$B$193),Datos!$D$186,IF(AND(Y198=Datos!$B$186,AA198=Datos!$B$194),Datos!$E$186,IF(AND(Y198=Datos!$B$186,AA198=Datos!$B$195),Datos!$F$186,IF(AND(Y198=Datos!$B$186,AA198=Datos!$B$196),Datos!$G$186,IF(AND(Y198=Datos!$B$186,AA198=Datos!$B$197),Datos!$H$186,IF(AND(Y198=Datos!$B$187,AA198=Datos!$B$193),Datos!$D$187,IF(AND(Y198=Datos!$B$187,AA198=Datos!$B$194),Datos!$E$187,IF(AND(Y198=Datos!$B$187,AA198=Datos!$B$195),Datos!$F$187,IF(AND(Y198=Datos!$B$187,AA198=Datos!$B$196),Datos!$G$187,IF(AND(Y198=Datos!$B$187,AA198=Datos!$B$197),Datos!$H$187,IF(AND(Y198=Datos!$B$188,AA198=Datos!$B$193),Datos!$D$188,IF(AND(Y198=Datos!$B$188,AA198=Datos!$B$194),Datos!$E$188,IF(AND(Y198=Datos!$B$188,AA198=Datos!$B$195),Datos!$F$188,IF(AND(Y198=Datos!$B$188,AA198=Datos!$B$196),Datos!$G$188,IF(AND(Y198=Datos!$B$188,AA198=Datos!$B$197),Datos!$H$188,IF(AND(Y198=Datos!$B$189,AA198=Datos!$B$193),Datos!$D$189,IF(AND(Y198=Datos!$B$189,AA198=Datos!$B$194),Datos!$E$189,IF(AND(Y198=Datos!$B$189,AA198=Datos!$B$195),Datos!$F$189,IF(AND(Y198=Datos!$B$189,AA198=Datos!$B$196),Datos!$G$189,IF(AND(Y198=Datos!$B$189,AA198=Datos!$B$197),Datos!$H$189,IF(AND(Y198=Datos!$B$190,AA198=Datos!$B$193),Datos!$D$190,IF(AND(Y198=Datos!$B$190,AA198=Datos!$B$194),Datos!$E$190,IF(AND(Y198=Datos!$B$190,AA198=Datos!$B$195),Datos!$F$190,IF(AND(Y198=Datos!$B$190,AA198=Datos!$B$196),Datos!$G$190,IF(AND(Y198=Datos!$B$190,AA198=Datos!$B$197),Datos!$H$190,"-")))))))))))))))))))))))))</f>
        <v>-</v>
      </c>
      <c r="AC198" s="51"/>
    </row>
    <row r="199" spans="1:29" s="4" customFormat="1" ht="30" customHeight="1" x14ac:dyDescent="0.25">
      <c r="A199" s="105"/>
      <c r="B199" s="460"/>
      <c r="C199" s="461"/>
      <c r="D199" s="465"/>
      <c r="E199" s="469"/>
      <c r="F199" s="470"/>
      <c r="G199" s="259"/>
      <c r="H199" s="52"/>
      <c r="I199" s="53"/>
      <c r="J199" s="317"/>
      <c r="K199" s="317"/>
      <c r="L199" s="450"/>
      <c r="M199" s="53"/>
      <c r="N199" s="52"/>
      <c r="O199" s="52"/>
      <c r="P199" s="52"/>
      <c r="Q199" s="52"/>
      <c r="R199" s="53"/>
      <c r="S199" s="52"/>
      <c r="T199" s="52"/>
      <c r="U199" s="52"/>
      <c r="V199" s="52"/>
      <c r="W199" s="54">
        <f>((IF(S199=Datos!$B$83,0,IF(S199=Datos!$B$84,5,IF(S199=Datos!$B$85,10,IF(S199=Datos!$B$86,15,IF(S199=Datos!$B$87,20,IF(S199=Datos!$B$88,25,0)))))))/100)+((IF(T199=Datos!$B$83,0,IF(T199=Datos!$B$84,5,IF(T199=Datos!$B$85,10,IF(T199=Datos!$B$86,15,IF(T199=Datos!$B$87,20,IF(T199=Datos!$B$88,25,0)))))))/100)+((IF(U199=Datos!$B$83,0,IF(U199=Datos!$B$84,5,IF(U199=Datos!$B$85,10,IF(U199=Datos!$B$86,15,IF(U199=Datos!$B$87,20,IF(U199=Datos!$B$88,25,0)))))))/100)+((IF(V199=Datos!$B$83,0,IF(V199=Datos!$B$84,5,IF(V199=Datos!$B$85,10,IF(V199=Datos!$B$86,15,IF(V199=Datos!$B$87,20,IF(V199=Datos!$B$88,25,0)))))))/100)</f>
        <v>0</v>
      </c>
      <c r="X199" s="453"/>
      <c r="Y199" s="447"/>
      <c r="Z199" s="456"/>
      <c r="AA199" s="447"/>
      <c r="AB199" s="450"/>
      <c r="AC199" s="55"/>
    </row>
    <row r="200" spans="1:29" s="4" customFormat="1" ht="30" customHeight="1" x14ac:dyDescent="0.25">
      <c r="A200" s="105"/>
      <c r="B200" s="460"/>
      <c r="C200" s="461"/>
      <c r="D200" s="465"/>
      <c r="E200" s="469"/>
      <c r="F200" s="470"/>
      <c r="G200" s="259"/>
      <c r="H200" s="52"/>
      <c r="I200" s="53"/>
      <c r="J200" s="317"/>
      <c r="K200" s="317"/>
      <c r="L200" s="450"/>
      <c r="M200" s="53"/>
      <c r="N200" s="52"/>
      <c r="O200" s="52"/>
      <c r="P200" s="52"/>
      <c r="Q200" s="52"/>
      <c r="R200" s="53"/>
      <c r="S200" s="52"/>
      <c r="T200" s="52"/>
      <c r="U200" s="52"/>
      <c r="V200" s="52"/>
      <c r="W200" s="54">
        <f>((IF(S200=Datos!$B$83,0,IF(S200=Datos!$B$84,5,IF(S200=Datos!$B$85,10,IF(S200=Datos!$B$86,15,IF(S200=Datos!$B$87,20,IF(S200=Datos!$B$88,25,0)))))))/100)+((IF(T200=Datos!$B$83,0,IF(T200=Datos!$B$84,5,IF(T200=Datos!$B$85,10,IF(T200=Datos!$B$86,15,IF(T200=Datos!$B$87,20,IF(T200=Datos!$B$88,25,0)))))))/100)+((IF(U200=Datos!$B$83,0,IF(U200=Datos!$B$84,5,IF(U200=Datos!$B$85,10,IF(U200=Datos!$B$86,15,IF(U200=Datos!$B$87,20,IF(U200=Datos!$B$88,25,0)))))))/100)+((IF(V200=Datos!$B$83,0,IF(V200=Datos!$B$84,5,IF(V200=Datos!$B$85,10,IF(V200=Datos!$B$86,15,IF(V200=Datos!$B$87,20,IF(V200=Datos!$B$88,25,0)))))))/100)</f>
        <v>0</v>
      </c>
      <c r="X200" s="453"/>
      <c r="Y200" s="447"/>
      <c r="Z200" s="456"/>
      <c r="AA200" s="447"/>
      <c r="AB200" s="450"/>
      <c r="AC200" s="55"/>
    </row>
    <row r="201" spans="1:29" s="4" customFormat="1" ht="30" customHeight="1" x14ac:dyDescent="0.25">
      <c r="A201" s="105"/>
      <c r="B201" s="460"/>
      <c r="C201" s="461"/>
      <c r="D201" s="465"/>
      <c r="E201" s="469"/>
      <c r="F201" s="470"/>
      <c r="G201" s="259"/>
      <c r="H201" s="52"/>
      <c r="I201" s="53"/>
      <c r="J201" s="317"/>
      <c r="K201" s="317"/>
      <c r="L201" s="450"/>
      <c r="M201" s="53"/>
      <c r="N201" s="52"/>
      <c r="O201" s="52"/>
      <c r="P201" s="52"/>
      <c r="Q201" s="52"/>
      <c r="R201" s="53"/>
      <c r="S201" s="52"/>
      <c r="T201" s="52"/>
      <c r="U201" s="52"/>
      <c r="V201" s="52"/>
      <c r="W201" s="54">
        <f>((IF(S201=Datos!$B$83,0,IF(S201=Datos!$B$84,5,IF(S201=Datos!$B$85,10,IF(S201=Datos!$B$86,15,IF(S201=Datos!$B$87,20,IF(S201=Datos!$B$88,25,0)))))))/100)+((IF(T201=Datos!$B$83,0,IF(T201=Datos!$B$84,5,IF(T201=Datos!$B$85,10,IF(T201=Datos!$B$86,15,IF(T201=Datos!$B$87,20,IF(T201=Datos!$B$88,25,0)))))))/100)+((IF(U201=Datos!$B$83,0,IF(U201=Datos!$B$84,5,IF(U201=Datos!$B$85,10,IF(U201=Datos!$B$86,15,IF(U201=Datos!$B$87,20,IF(U201=Datos!$B$88,25,0)))))))/100)+((IF(V201=Datos!$B$83,0,IF(V201=Datos!$B$84,5,IF(V201=Datos!$B$85,10,IF(V201=Datos!$B$86,15,IF(V201=Datos!$B$87,20,IF(V201=Datos!$B$88,25,0)))))))/100)</f>
        <v>0</v>
      </c>
      <c r="X201" s="453"/>
      <c r="Y201" s="447"/>
      <c r="Z201" s="456"/>
      <c r="AA201" s="447"/>
      <c r="AB201" s="450"/>
      <c r="AC201" s="55"/>
    </row>
    <row r="202" spans="1:29" s="4" customFormat="1" ht="30" customHeight="1" x14ac:dyDescent="0.25">
      <c r="A202" s="105"/>
      <c r="B202" s="460"/>
      <c r="C202" s="461"/>
      <c r="D202" s="465"/>
      <c r="E202" s="469"/>
      <c r="F202" s="470"/>
      <c r="G202" s="259"/>
      <c r="H202" s="52"/>
      <c r="I202" s="53"/>
      <c r="J202" s="317"/>
      <c r="K202" s="317"/>
      <c r="L202" s="450"/>
      <c r="M202" s="53"/>
      <c r="N202" s="52"/>
      <c r="O202" s="52"/>
      <c r="P202" s="52"/>
      <c r="Q202" s="52"/>
      <c r="R202" s="53"/>
      <c r="S202" s="52"/>
      <c r="T202" s="52"/>
      <c r="U202" s="52"/>
      <c r="V202" s="52"/>
      <c r="W202" s="54">
        <f>((IF(S202=Datos!$B$83,0,IF(S202=Datos!$B$84,5,IF(S202=Datos!$B$85,10,IF(S202=Datos!$B$86,15,IF(S202=Datos!$B$87,20,IF(S202=Datos!$B$88,25,0)))))))/100)+((IF(T202=Datos!$B$83,0,IF(T202=Datos!$B$84,5,IF(T202=Datos!$B$85,10,IF(T202=Datos!$B$86,15,IF(T202=Datos!$B$87,20,IF(T202=Datos!$B$88,25,0)))))))/100)+((IF(U202=Datos!$B$83,0,IF(U202=Datos!$B$84,5,IF(U202=Datos!$B$85,10,IF(U202=Datos!$B$86,15,IF(U202=Datos!$B$87,20,IF(U202=Datos!$B$88,25,0)))))))/100)+((IF(V202=Datos!$B$83,0,IF(V202=Datos!$B$84,5,IF(V202=Datos!$B$85,10,IF(V202=Datos!$B$86,15,IF(V202=Datos!$B$87,20,IF(V202=Datos!$B$88,25,0)))))))/100)</f>
        <v>0</v>
      </c>
      <c r="X202" s="453"/>
      <c r="Y202" s="447"/>
      <c r="Z202" s="456"/>
      <c r="AA202" s="447"/>
      <c r="AB202" s="450"/>
      <c r="AC202" s="55"/>
    </row>
    <row r="203" spans="1:29" s="4" customFormat="1" ht="30" customHeight="1" thickBot="1" x14ac:dyDescent="0.3">
      <c r="A203" s="105"/>
      <c r="B203" s="462"/>
      <c r="C203" s="463"/>
      <c r="D203" s="466"/>
      <c r="E203" s="471"/>
      <c r="F203" s="472"/>
      <c r="G203" s="260"/>
      <c r="H203" s="70"/>
      <c r="I203" s="68"/>
      <c r="J203" s="318"/>
      <c r="K203" s="318"/>
      <c r="L203" s="451"/>
      <c r="M203" s="68"/>
      <c r="N203" s="70"/>
      <c r="O203" s="70"/>
      <c r="P203" s="70"/>
      <c r="Q203" s="70"/>
      <c r="R203" s="68"/>
      <c r="S203" s="70"/>
      <c r="T203" s="70"/>
      <c r="U203" s="70"/>
      <c r="V203" s="70"/>
      <c r="W203" s="69">
        <f>((IF(S203=Datos!$B$83,0,IF(S203=Datos!$B$84,5,IF(S203=Datos!$B$85,10,IF(S203=Datos!$B$86,15,IF(S203=Datos!$B$87,20,IF(S203=Datos!$B$88,25,0)))))))/100)+((IF(T203=Datos!$B$83,0,IF(T203=Datos!$B$84,5,IF(T203=Datos!$B$85,10,IF(T203=Datos!$B$86,15,IF(T203=Datos!$B$87,20,IF(T203=Datos!$B$88,25,0)))))))/100)+((IF(U203=Datos!$B$83,0,IF(U203=Datos!$B$84,5,IF(U203=Datos!$B$85,10,IF(U203=Datos!$B$86,15,IF(U203=Datos!$B$87,20,IF(U203=Datos!$B$88,25,0)))))))/100)+((IF(V203=Datos!$B$83,0,IF(V203=Datos!$B$84,5,IF(V203=Datos!$B$85,10,IF(V203=Datos!$B$86,15,IF(V203=Datos!$B$87,20,IF(V203=Datos!$B$88,25,0)))))))/100)</f>
        <v>0</v>
      </c>
      <c r="X203" s="454"/>
      <c r="Y203" s="448"/>
      <c r="Z203" s="457"/>
      <c r="AA203" s="448"/>
      <c r="AB203" s="451"/>
      <c r="AC203" s="59"/>
    </row>
    <row r="204" spans="1:29" s="4" customFormat="1" ht="30" customHeight="1" x14ac:dyDescent="0.25">
      <c r="A204" s="105"/>
      <c r="B204" s="458"/>
      <c r="C204" s="459"/>
      <c r="D204" s="464" t="str">
        <f>IF(B204=0,"",VLOOKUP(B204,'Datos SGC'!$B$50:$C$71,2))</f>
        <v/>
      </c>
      <c r="E204" s="467"/>
      <c r="F204" s="468"/>
      <c r="G204" s="258"/>
      <c r="H204" s="65"/>
      <c r="I204" s="66"/>
      <c r="J204" s="316"/>
      <c r="K204" s="316"/>
      <c r="L204" s="449" t="str">
        <f>IF(AND(J204=Datos!$B$186,K204=Datos!$B$193),Datos!$D$186,IF(AND(J204=Datos!$B$186,K204=Datos!$B$194),Datos!$E$186,IF(AND(J204=Datos!$B$186,K204=Datos!$B$195),Datos!$F$186,IF(AND(J204=Datos!$B$186,K204=Datos!$B$196),Datos!$G$186,IF(AND(J204=Datos!$B$186,K204=Datos!$B$197),Datos!$H$186,IF(AND(J204=Datos!$B$187,K204=Datos!$B$193),Datos!$D$187,IF(AND(J204=Datos!$B$187,K204=Datos!$B$194),Datos!$E$187,IF(AND(J204=Datos!$B$187,K204=Datos!$B$195),Datos!$F$187,IF(AND(J204=Datos!$B$187,K204=Datos!$B$196),Datos!$G$187,IF(AND(J204=Datos!$B$187,K204=Datos!$B$197),Datos!$H$187,IF(AND(J204=Datos!$B$188,K204=Datos!$B$193),Datos!$D$188,IF(AND(J204=Datos!$B$188,K204=Datos!$B$194),Datos!$E$188,IF(AND(J204=Datos!$B$188,K204=Datos!$B$195),Datos!$F$188,IF(AND(J204=Datos!$B$188,K204=Datos!$B$196),Datos!$G$188,IF(AND(J204=Datos!$B$188,K204=Datos!$B$197),Datos!$H$188,IF(AND(J204=Datos!$B$189,K204=Datos!$B$193),Datos!$D$189,IF(AND(J204=Datos!$B$189,K204=Datos!$B$194),Datos!$E$189,IF(AND(J204=Datos!$B$189,K204=Datos!$B$195),Datos!$F$189,IF(AND(J204=Datos!$B$189,K204=Datos!$B$196),Datos!$G$189,IF(AND(J204=Datos!$B$189,K204=Datos!$B$197),Datos!$H$189,IF(AND(J204=Datos!$B$190,K204=Datos!$B$193),Datos!$D$190,IF(AND(J204=Datos!$B$190,K204=Datos!$B$194),Datos!$E$190,IF(AND(J204=Datos!$B$190,K204=Datos!$B$195),Datos!$F$190,IF(AND(J204=Datos!$B$190,K204=Datos!$B$196),Datos!$G$190,IF(AND(J204=Datos!$B$190,K204=Datos!$B$197),Datos!$H$190,"-")))))))))))))))))))))))))</f>
        <v>-</v>
      </c>
      <c r="M204" s="66"/>
      <c r="N204" s="65"/>
      <c r="O204" s="65"/>
      <c r="P204" s="65"/>
      <c r="Q204" s="65"/>
      <c r="R204" s="66"/>
      <c r="S204" s="65"/>
      <c r="T204" s="65"/>
      <c r="U204" s="65"/>
      <c r="V204" s="65"/>
      <c r="W204" s="64">
        <f>((IF(S204=Datos!$B$83,0,IF(S204=Datos!$B$84,5,IF(S204=Datos!$B$85,10,IF(S204=Datos!$B$86,15,IF(S204=Datos!$B$87,20,IF(S204=Datos!$B$88,25,0)))))))/100)+((IF(T204=Datos!$B$83,0,IF(T204=Datos!$B$84,5,IF(T204=Datos!$B$85,10,IF(T204=Datos!$B$86,15,IF(T204=Datos!$B$87,20,IF(T204=Datos!$B$88,25,0)))))))/100)+((IF(U204=Datos!$B$83,0,IF(U204=Datos!$B$84,5,IF(U204=Datos!$B$85,10,IF(U204=Datos!$B$86,15,IF(U204=Datos!$B$87,20,IF(U204=Datos!$B$88,25,0)))))))/100)+((IF(V204=Datos!$B$83,0,IF(V204=Datos!$B$84,5,IF(V204=Datos!$B$85,10,IF(V204=Datos!$B$86,15,IF(V204=Datos!$B$87,20,IF(V204=Datos!$B$88,25,0)))))))/100)</f>
        <v>0</v>
      </c>
      <c r="X204" s="452">
        <f>IF(ISERROR((IF(R204=Datos!$B$80,W204,0)+IF(R205=Datos!$B$80,W205,0)+IF(R206=Datos!$B$80,W206,0)+IF(R207=Datos!$B$80,W207,0)+IF(R208=Datos!$B$80,W208,0)+IF(R209=Datos!$B$80,W209,0))/(IF(R204=Datos!$B$80,1,0)+IF(R205=Datos!$B$80,1,0)+IF(R206=Datos!$B$80,1,0)+IF(R207=Datos!$B$80,1,0)+IF(R208=Datos!$B$80,1,0)+IF(R209=Datos!$B$80,1,0))),0,(IF(R204=Datos!$B$80,W204,0)+IF(R205=Datos!$B$80,W205,0)+IF(R206=Datos!$B$80,W206,0)+IF(R207=Datos!$B$80,W207,0)+IF(R208=Datos!$B$80,W208,0)+IF(R209=Datos!$B$80,W209,0))/(IF(R204=Datos!$B$80,1,0)+IF(R205=Datos!$B$80,1,0)+IF(R206=Datos!$B$80,1,0)+IF(R207=Datos!$B$80,1,0)+IF(R208=Datos!$B$80,1,0)+IF(R209=Datos!$B$80,1,0)))</f>
        <v>0</v>
      </c>
      <c r="Y204" s="446" t="str">
        <f>IF(J204="","-",(IF(X204&gt;0,(IF(J204=Datos!$B$65,Datos!$B$65,IF(AND(J204=Datos!$B$66,X204&gt;0.49),Datos!$B$65,IF(AND(J204=Datos!$B$67,X204&gt;0.74),Datos!$B$65,IF(AND(J204=Datos!$B$67,X204&lt;0.75,X204&gt;0.49),Datos!$B$66,IF(AND(J204=Datos!$B$68,X204&gt;0.74),Datos!$B$66,IF(AND(J204=Datos!$B$68,X204&lt;0.75,X204&gt;0.49),Datos!$B$67,IF(AND(J204=Datos!$B$69,X204&gt;0.74),Datos!$B$67,IF(AND(J204=Datos!$B$69,X204&lt;0.75,X204&gt;0.49),Datos!$B$68,J204))))))))),J204)))</f>
        <v>-</v>
      </c>
      <c r="Z204" s="455">
        <f>IF(ISERROR((IF(R204=Datos!$B$79,W204,0)+IF(R205=Datos!$B$79,W205,0)+IF(R206=Datos!$B$79,W206,0)+IF(R207=Datos!$B$79,W207,0)+IF(R208=Datos!$B$79,W208,0)+IF(R209=Datos!$B$79,W209,0))/(IF(R204=Datos!$B$79,1,0)+IF(R205=Datos!$B$79,1,0)+IF(R206=Datos!$B$79,1,0)+IF(R207=Datos!$B$79,1,0)+IF(R208=Datos!$B$79,1,0)+IF(R209=Datos!$B$79,1,0))),0,(IF(R204=Datos!$B$79,W204,0)+IF(R205=Datos!$B$79,W205,0)+IF(R206=Datos!$B$79,W206,0)+IF(R207=Datos!$B$79,W207,0)+IF(R208=Datos!$B$79,W208,0)+IF(R209=Datos!$B$79,W209,0))/(IF(R204=Datos!$B$79,1,0)+IF(R205=Datos!$B$79,1,0)+IF(R206=Datos!$B$79,1,0)+IF(R207=Datos!$B$79,1,0)+IF(R208=Datos!$B$79,1,0)+IF(R209=Datos!$B$79,1,0)))</f>
        <v>0</v>
      </c>
      <c r="AA204" s="446" t="str">
        <f>IF(K204="","-",(IF(Z204&gt;0,(IF(K204=Datos!$B$72,Datos!$B$72,IF(AND(K204=Datos!$B$73,Z204&gt;0.49),Datos!$B$72,IF(AND(K204=Datos!$B$74,Z204&gt;0.74),Datos!$B$72,IF(AND(K204=Datos!$B$74,Z204&lt;0.75,Z204&gt;0.49),Datos!$B$73,IF(AND(K204=Datos!$B$75,Z204&gt;0.74),Datos!$B$73,IF(AND(K204=Datos!$B$75,Z204&lt;0.75,Z204&gt;0.49),Datos!$B$74,IF(AND(K204=Datos!$B$76,Z204&gt;0.74),Datos!$B$74,IF(AND(K204=Datos!$B$76,Z204&lt;0.75,Z204&gt;0.49),Datos!$B$75,K204))))))))),K204)))</f>
        <v>-</v>
      </c>
      <c r="AB204" s="449" t="str">
        <f>IF(AND(Y204=Datos!$B$186,AA204=Datos!$B$193),Datos!$D$186,IF(AND(Y204=Datos!$B$186,AA204=Datos!$B$194),Datos!$E$186,IF(AND(Y204=Datos!$B$186,AA204=Datos!$B$195),Datos!$F$186,IF(AND(Y204=Datos!$B$186,AA204=Datos!$B$196),Datos!$G$186,IF(AND(Y204=Datos!$B$186,AA204=Datos!$B$197),Datos!$H$186,IF(AND(Y204=Datos!$B$187,AA204=Datos!$B$193),Datos!$D$187,IF(AND(Y204=Datos!$B$187,AA204=Datos!$B$194),Datos!$E$187,IF(AND(Y204=Datos!$B$187,AA204=Datos!$B$195),Datos!$F$187,IF(AND(Y204=Datos!$B$187,AA204=Datos!$B$196),Datos!$G$187,IF(AND(Y204=Datos!$B$187,AA204=Datos!$B$197),Datos!$H$187,IF(AND(Y204=Datos!$B$188,AA204=Datos!$B$193),Datos!$D$188,IF(AND(Y204=Datos!$B$188,AA204=Datos!$B$194),Datos!$E$188,IF(AND(Y204=Datos!$B$188,AA204=Datos!$B$195),Datos!$F$188,IF(AND(Y204=Datos!$B$188,AA204=Datos!$B$196),Datos!$G$188,IF(AND(Y204=Datos!$B$188,AA204=Datos!$B$197),Datos!$H$188,IF(AND(Y204=Datos!$B$189,AA204=Datos!$B$193),Datos!$D$189,IF(AND(Y204=Datos!$B$189,AA204=Datos!$B$194),Datos!$E$189,IF(AND(Y204=Datos!$B$189,AA204=Datos!$B$195),Datos!$F$189,IF(AND(Y204=Datos!$B$189,AA204=Datos!$B$196),Datos!$G$189,IF(AND(Y204=Datos!$B$189,AA204=Datos!$B$197),Datos!$H$189,IF(AND(Y204=Datos!$B$190,AA204=Datos!$B$193),Datos!$D$190,IF(AND(Y204=Datos!$B$190,AA204=Datos!$B$194),Datos!$E$190,IF(AND(Y204=Datos!$B$190,AA204=Datos!$B$195),Datos!$F$190,IF(AND(Y204=Datos!$B$190,AA204=Datos!$B$196),Datos!$G$190,IF(AND(Y204=Datos!$B$190,AA204=Datos!$B$197),Datos!$H$190,"-")))))))))))))))))))))))))</f>
        <v>-</v>
      </c>
      <c r="AC204" s="51"/>
    </row>
    <row r="205" spans="1:29" s="4" customFormat="1" ht="30" customHeight="1" x14ac:dyDescent="0.25">
      <c r="A205" s="105"/>
      <c r="B205" s="460"/>
      <c r="C205" s="461"/>
      <c r="D205" s="465"/>
      <c r="E205" s="469"/>
      <c r="F205" s="470"/>
      <c r="G205" s="259"/>
      <c r="H205" s="52"/>
      <c r="I205" s="53"/>
      <c r="J205" s="317"/>
      <c r="K205" s="317"/>
      <c r="L205" s="450"/>
      <c r="M205" s="53"/>
      <c r="N205" s="52"/>
      <c r="O205" s="52"/>
      <c r="P205" s="52"/>
      <c r="Q205" s="52"/>
      <c r="R205" s="53"/>
      <c r="S205" s="52"/>
      <c r="T205" s="52"/>
      <c r="U205" s="52"/>
      <c r="V205" s="52"/>
      <c r="W205" s="54">
        <f>((IF(S205=Datos!$B$83,0,IF(S205=Datos!$B$84,5,IF(S205=Datos!$B$85,10,IF(S205=Datos!$B$86,15,IF(S205=Datos!$B$87,20,IF(S205=Datos!$B$88,25,0)))))))/100)+((IF(T205=Datos!$B$83,0,IF(T205=Datos!$B$84,5,IF(T205=Datos!$B$85,10,IF(T205=Datos!$B$86,15,IF(T205=Datos!$B$87,20,IF(T205=Datos!$B$88,25,0)))))))/100)+((IF(U205=Datos!$B$83,0,IF(U205=Datos!$B$84,5,IF(U205=Datos!$B$85,10,IF(U205=Datos!$B$86,15,IF(U205=Datos!$B$87,20,IF(U205=Datos!$B$88,25,0)))))))/100)+((IF(V205=Datos!$B$83,0,IF(V205=Datos!$B$84,5,IF(V205=Datos!$B$85,10,IF(V205=Datos!$B$86,15,IF(V205=Datos!$B$87,20,IF(V205=Datos!$B$88,25,0)))))))/100)</f>
        <v>0</v>
      </c>
      <c r="X205" s="453"/>
      <c r="Y205" s="447"/>
      <c r="Z205" s="456"/>
      <c r="AA205" s="447"/>
      <c r="AB205" s="450"/>
      <c r="AC205" s="55"/>
    </row>
    <row r="206" spans="1:29" s="4" customFormat="1" ht="30" customHeight="1" x14ac:dyDescent="0.25">
      <c r="A206" s="105"/>
      <c r="B206" s="460"/>
      <c r="C206" s="461"/>
      <c r="D206" s="465"/>
      <c r="E206" s="469"/>
      <c r="F206" s="470"/>
      <c r="G206" s="259"/>
      <c r="H206" s="52"/>
      <c r="I206" s="53"/>
      <c r="J206" s="317"/>
      <c r="K206" s="317"/>
      <c r="L206" s="450"/>
      <c r="M206" s="53"/>
      <c r="N206" s="52"/>
      <c r="O206" s="52"/>
      <c r="P206" s="52"/>
      <c r="Q206" s="52"/>
      <c r="R206" s="53"/>
      <c r="S206" s="52"/>
      <c r="T206" s="52"/>
      <c r="U206" s="52"/>
      <c r="V206" s="52"/>
      <c r="W206" s="54">
        <f>((IF(S206=Datos!$B$83,0,IF(S206=Datos!$B$84,5,IF(S206=Datos!$B$85,10,IF(S206=Datos!$B$86,15,IF(S206=Datos!$B$87,20,IF(S206=Datos!$B$88,25,0)))))))/100)+((IF(T206=Datos!$B$83,0,IF(T206=Datos!$B$84,5,IF(T206=Datos!$B$85,10,IF(T206=Datos!$B$86,15,IF(T206=Datos!$B$87,20,IF(T206=Datos!$B$88,25,0)))))))/100)+((IF(U206=Datos!$B$83,0,IF(U206=Datos!$B$84,5,IF(U206=Datos!$B$85,10,IF(U206=Datos!$B$86,15,IF(U206=Datos!$B$87,20,IF(U206=Datos!$B$88,25,0)))))))/100)+((IF(V206=Datos!$B$83,0,IF(V206=Datos!$B$84,5,IF(V206=Datos!$B$85,10,IF(V206=Datos!$B$86,15,IF(V206=Datos!$B$87,20,IF(V206=Datos!$B$88,25,0)))))))/100)</f>
        <v>0</v>
      </c>
      <c r="X206" s="453"/>
      <c r="Y206" s="447"/>
      <c r="Z206" s="456"/>
      <c r="AA206" s="447"/>
      <c r="AB206" s="450"/>
      <c r="AC206" s="55"/>
    </row>
    <row r="207" spans="1:29" s="4" customFormat="1" ht="30" customHeight="1" x14ac:dyDescent="0.25">
      <c r="A207" s="105"/>
      <c r="B207" s="460"/>
      <c r="C207" s="461"/>
      <c r="D207" s="465"/>
      <c r="E207" s="469"/>
      <c r="F207" s="470"/>
      <c r="G207" s="259"/>
      <c r="H207" s="52"/>
      <c r="I207" s="53"/>
      <c r="J207" s="317"/>
      <c r="K207" s="317"/>
      <c r="L207" s="450"/>
      <c r="M207" s="53"/>
      <c r="N207" s="52"/>
      <c r="O207" s="52"/>
      <c r="P207" s="52"/>
      <c r="Q207" s="52"/>
      <c r="R207" s="53"/>
      <c r="S207" s="52"/>
      <c r="T207" s="52"/>
      <c r="U207" s="52"/>
      <c r="V207" s="52"/>
      <c r="W207" s="54">
        <f>((IF(S207=Datos!$B$83,0,IF(S207=Datos!$B$84,5,IF(S207=Datos!$B$85,10,IF(S207=Datos!$B$86,15,IF(S207=Datos!$B$87,20,IF(S207=Datos!$B$88,25,0)))))))/100)+((IF(T207=Datos!$B$83,0,IF(T207=Datos!$B$84,5,IF(T207=Datos!$B$85,10,IF(T207=Datos!$B$86,15,IF(T207=Datos!$B$87,20,IF(T207=Datos!$B$88,25,0)))))))/100)+((IF(U207=Datos!$B$83,0,IF(U207=Datos!$B$84,5,IF(U207=Datos!$B$85,10,IF(U207=Datos!$B$86,15,IF(U207=Datos!$B$87,20,IF(U207=Datos!$B$88,25,0)))))))/100)+((IF(V207=Datos!$B$83,0,IF(V207=Datos!$B$84,5,IF(V207=Datos!$B$85,10,IF(V207=Datos!$B$86,15,IF(V207=Datos!$B$87,20,IF(V207=Datos!$B$88,25,0)))))))/100)</f>
        <v>0</v>
      </c>
      <c r="X207" s="453"/>
      <c r="Y207" s="447"/>
      <c r="Z207" s="456"/>
      <c r="AA207" s="447"/>
      <c r="AB207" s="450"/>
      <c r="AC207" s="55"/>
    </row>
    <row r="208" spans="1:29" s="4" customFormat="1" ht="30" customHeight="1" x14ac:dyDescent="0.25">
      <c r="A208" s="105"/>
      <c r="B208" s="460"/>
      <c r="C208" s="461"/>
      <c r="D208" s="465"/>
      <c r="E208" s="469"/>
      <c r="F208" s="470"/>
      <c r="G208" s="259"/>
      <c r="H208" s="52"/>
      <c r="I208" s="53"/>
      <c r="J208" s="317"/>
      <c r="K208" s="317"/>
      <c r="L208" s="450"/>
      <c r="M208" s="53"/>
      <c r="N208" s="52"/>
      <c r="O208" s="52"/>
      <c r="P208" s="52"/>
      <c r="Q208" s="52"/>
      <c r="R208" s="53"/>
      <c r="S208" s="52"/>
      <c r="T208" s="52"/>
      <c r="U208" s="52"/>
      <c r="V208" s="52"/>
      <c r="W208" s="54">
        <f>((IF(S208=Datos!$B$83,0,IF(S208=Datos!$B$84,5,IF(S208=Datos!$B$85,10,IF(S208=Datos!$B$86,15,IF(S208=Datos!$B$87,20,IF(S208=Datos!$B$88,25,0)))))))/100)+((IF(T208=Datos!$B$83,0,IF(T208=Datos!$B$84,5,IF(T208=Datos!$B$85,10,IF(T208=Datos!$B$86,15,IF(T208=Datos!$B$87,20,IF(T208=Datos!$B$88,25,0)))))))/100)+((IF(U208=Datos!$B$83,0,IF(U208=Datos!$B$84,5,IF(U208=Datos!$B$85,10,IF(U208=Datos!$B$86,15,IF(U208=Datos!$B$87,20,IF(U208=Datos!$B$88,25,0)))))))/100)+((IF(V208=Datos!$B$83,0,IF(V208=Datos!$B$84,5,IF(V208=Datos!$B$85,10,IF(V208=Datos!$B$86,15,IF(V208=Datos!$B$87,20,IF(V208=Datos!$B$88,25,0)))))))/100)</f>
        <v>0</v>
      </c>
      <c r="X208" s="453"/>
      <c r="Y208" s="447"/>
      <c r="Z208" s="456"/>
      <c r="AA208" s="447"/>
      <c r="AB208" s="450"/>
      <c r="AC208" s="55"/>
    </row>
    <row r="209" spans="1:29" s="4" customFormat="1" ht="30" customHeight="1" thickBot="1" x14ac:dyDescent="0.3">
      <c r="A209" s="105"/>
      <c r="B209" s="462"/>
      <c r="C209" s="463"/>
      <c r="D209" s="466"/>
      <c r="E209" s="471"/>
      <c r="F209" s="472"/>
      <c r="G209" s="260"/>
      <c r="H209" s="70"/>
      <c r="I209" s="68"/>
      <c r="J209" s="318"/>
      <c r="K209" s="318"/>
      <c r="L209" s="451"/>
      <c r="M209" s="68"/>
      <c r="N209" s="70"/>
      <c r="O209" s="70"/>
      <c r="P209" s="70"/>
      <c r="Q209" s="70"/>
      <c r="R209" s="68"/>
      <c r="S209" s="70"/>
      <c r="T209" s="70"/>
      <c r="U209" s="70"/>
      <c r="V209" s="70"/>
      <c r="W209" s="69">
        <f>((IF(S209=Datos!$B$83,0,IF(S209=Datos!$B$84,5,IF(S209=Datos!$B$85,10,IF(S209=Datos!$B$86,15,IF(S209=Datos!$B$87,20,IF(S209=Datos!$B$88,25,0)))))))/100)+((IF(T209=Datos!$B$83,0,IF(T209=Datos!$B$84,5,IF(T209=Datos!$B$85,10,IF(T209=Datos!$B$86,15,IF(T209=Datos!$B$87,20,IF(T209=Datos!$B$88,25,0)))))))/100)+((IF(U209=Datos!$B$83,0,IF(U209=Datos!$B$84,5,IF(U209=Datos!$B$85,10,IF(U209=Datos!$B$86,15,IF(U209=Datos!$B$87,20,IF(U209=Datos!$B$88,25,0)))))))/100)+((IF(V209=Datos!$B$83,0,IF(V209=Datos!$B$84,5,IF(V209=Datos!$B$85,10,IF(V209=Datos!$B$86,15,IF(V209=Datos!$B$87,20,IF(V209=Datos!$B$88,25,0)))))))/100)</f>
        <v>0</v>
      </c>
      <c r="X209" s="454"/>
      <c r="Y209" s="448"/>
      <c r="Z209" s="457"/>
      <c r="AA209" s="448"/>
      <c r="AB209" s="451"/>
      <c r="AC209" s="59"/>
    </row>
    <row r="210" spans="1:29" s="4" customFormat="1" ht="30" customHeight="1" x14ac:dyDescent="0.25">
      <c r="A210" s="105"/>
      <c r="B210" s="458"/>
      <c r="C210" s="459"/>
      <c r="D210" s="464" t="str">
        <f>IF(B210=0,"",VLOOKUP(B210,'Datos SGC'!$B$50:$C$71,2))</f>
        <v/>
      </c>
      <c r="E210" s="467"/>
      <c r="F210" s="468"/>
      <c r="G210" s="258"/>
      <c r="H210" s="65"/>
      <c r="I210" s="66"/>
      <c r="J210" s="316"/>
      <c r="K210" s="316"/>
      <c r="L210" s="449" t="str">
        <f>IF(AND(J210=Datos!$B$186,K210=Datos!$B$193),Datos!$D$186,IF(AND(J210=Datos!$B$186,K210=Datos!$B$194),Datos!$E$186,IF(AND(J210=Datos!$B$186,K210=Datos!$B$195),Datos!$F$186,IF(AND(J210=Datos!$B$186,K210=Datos!$B$196),Datos!$G$186,IF(AND(J210=Datos!$B$186,K210=Datos!$B$197),Datos!$H$186,IF(AND(J210=Datos!$B$187,K210=Datos!$B$193),Datos!$D$187,IF(AND(J210=Datos!$B$187,K210=Datos!$B$194),Datos!$E$187,IF(AND(J210=Datos!$B$187,K210=Datos!$B$195),Datos!$F$187,IF(AND(J210=Datos!$B$187,K210=Datos!$B$196),Datos!$G$187,IF(AND(J210=Datos!$B$187,K210=Datos!$B$197),Datos!$H$187,IF(AND(J210=Datos!$B$188,K210=Datos!$B$193),Datos!$D$188,IF(AND(J210=Datos!$B$188,K210=Datos!$B$194),Datos!$E$188,IF(AND(J210=Datos!$B$188,K210=Datos!$B$195),Datos!$F$188,IF(AND(J210=Datos!$B$188,K210=Datos!$B$196),Datos!$G$188,IF(AND(J210=Datos!$B$188,K210=Datos!$B$197),Datos!$H$188,IF(AND(J210=Datos!$B$189,K210=Datos!$B$193),Datos!$D$189,IF(AND(J210=Datos!$B$189,K210=Datos!$B$194),Datos!$E$189,IF(AND(J210=Datos!$B$189,K210=Datos!$B$195),Datos!$F$189,IF(AND(J210=Datos!$B$189,K210=Datos!$B$196),Datos!$G$189,IF(AND(J210=Datos!$B$189,K210=Datos!$B$197),Datos!$H$189,IF(AND(J210=Datos!$B$190,K210=Datos!$B$193),Datos!$D$190,IF(AND(J210=Datos!$B$190,K210=Datos!$B$194),Datos!$E$190,IF(AND(J210=Datos!$B$190,K210=Datos!$B$195),Datos!$F$190,IF(AND(J210=Datos!$B$190,K210=Datos!$B$196),Datos!$G$190,IF(AND(J210=Datos!$B$190,K210=Datos!$B$197),Datos!$H$190,"-")))))))))))))))))))))))))</f>
        <v>-</v>
      </c>
      <c r="M210" s="66"/>
      <c r="N210" s="65"/>
      <c r="O210" s="65"/>
      <c r="P210" s="65"/>
      <c r="Q210" s="65"/>
      <c r="R210" s="66"/>
      <c r="S210" s="65"/>
      <c r="T210" s="65"/>
      <c r="U210" s="65"/>
      <c r="V210" s="65"/>
      <c r="W210" s="64">
        <f>((IF(S210=Datos!$B$83,0,IF(S210=Datos!$B$84,5,IF(S210=Datos!$B$85,10,IF(S210=Datos!$B$86,15,IF(S210=Datos!$B$87,20,IF(S210=Datos!$B$88,25,0)))))))/100)+((IF(T210=Datos!$B$83,0,IF(T210=Datos!$B$84,5,IF(T210=Datos!$B$85,10,IF(T210=Datos!$B$86,15,IF(T210=Datos!$B$87,20,IF(T210=Datos!$B$88,25,0)))))))/100)+((IF(U210=Datos!$B$83,0,IF(U210=Datos!$B$84,5,IF(U210=Datos!$B$85,10,IF(U210=Datos!$B$86,15,IF(U210=Datos!$B$87,20,IF(U210=Datos!$B$88,25,0)))))))/100)+((IF(V210=Datos!$B$83,0,IF(V210=Datos!$B$84,5,IF(V210=Datos!$B$85,10,IF(V210=Datos!$B$86,15,IF(V210=Datos!$B$87,20,IF(V210=Datos!$B$88,25,0)))))))/100)</f>
        <v>0</v>
      </c>
      <c r="X210" s="452">
        <f>IF(ISERROR((IF(R210=Datos!$B$80,W210,0)+IF(R211=Datos!$B$80,W211,0)+IF(R212=Datos!$B$80,W212,0)+IF(R213=Datos!$B$80,W213,0)+IF(R214=Datos!$B$80,W214,0)+IF(R215=Datos!$B$80,W215,0))/(IF(R210=Datos!$B$80,1,0)+IF(R211=Datos!$B$80,1,0)+IF(R212=Datos!$B$80,1,0)+IF(R213=Datos!$B$80,1,0)+IF(R214=Datos!$B$80,1,0)+IF(R215=Datos!$B$80,1,0))),0,(IF(R210=Datos!$B$80,W210,0)+IF(R211=Datos!$B$80,W211,0)+IF(R212=Datos!$B$80,W212,0)+IF(R213=Datos!$B$80,W213,0)+IF(R214=Datos!$B$80,W214,0)+IF(R215=Datos!$B$80,W215,0))/(IF(R210=Datos!$B$80,1,0)+IF(R211=Datos!$B$80,1,0)+IF(R212=Datos!$B$80,1,0)+IF(R213=Datos!$B$80,1,0)+IF(R214=Datos!$B$80,1,0)+IF(R215=Datos!$B$80,1,0)))</f>
        <v>0</v>
      </c>
      <c r="Y210" s="446" t="str">
        <f>IF(J210="","-",(IF(X210&gt;0,(IF(J210=Datos!$B$65,Datos!$B$65,IF(AND(J210=Datos!$B$66,X210&gt;0.49),Datos!$B$65,IF(AND(J210=Datos!$B$67,X210&gt;0.74),Datos!$B$65,IF(AND(J210=Datos!$B$67,X210&lt;0.75,X210&gt;0.49),Datos!$B$66,IF(AND(J210=Datos!$B$68,X210&gt;0.74),Datos!$B$66,IF(AND(J210=Datos!$B$68,X210&lt;0.75,X210&gt;0.49),Datos!$B$67,IF(AND(J210=Datos!$B$69,X210&gt;0.74),Datos!$B$67,IF(AND(J210=Datos!$B$69,X210&lt;0.75,X210&gt;0.49),Datos!$B$68,J210))))))))),J210)))</f>
        <v>-</v>
      </c>
      <c r="Z210" s="455">
        <f>IF(ISERROR((IF(R210=Datos!$B$79,W210,0)+IF(R211=Datos!$B$79,W211,0)+IF(R212=Datos!$B$79,W212,0)+IF(R213=Datos!$B$79,W213,0)+IF(R214=Datos!$B$79,W214,0)+IF(R215=Datos!$B$79,W215,0))/(IF(R210=Datos!$B$79,1,0)+IF(R211=Datos!$B$79,1,0)+IF(R212=Datos!$B$79,1,0)+IF(R213=Datos!$B$79,1,0)+IF(R214=Datos!$B$79,1,0)+IF(R215=Datos!$B$79,1,0))),0,(IF(R210=Datos!$B$79,W210,0)+IF(R211=Datos!$B$79,W211,0)+IF(R212=Datos!$B$79,W212,0)+IF(R213=Datos!$B$79,W213,0)+IF(R214=Datos!$B$79,W214,0)+IF(R215=Datos!$B$79,W215,0))/(IF(R210=Datos!$B$79,1,0)+IF(R211=Datos!$B$79,1,0)+IF(R212=Datos!$B$79,1,0)+IF(R213=Datos!$B$79,1,0)+IF(R214=Datos!$B$79,1,0)+IF(R215=Datos!$B$79,1,0)))</f>
        <v>0</v>
      </c>
      <c r="AA210" s="446" t="str">
        <f>IF(K210="","-",(IF(Z210&gt;0,(IF(K210=Datos!$B$72,Datos!$B$72,IF(AND(K210=Datos!$B$73,Z210&gt;0.49),Datos!$B$72,IF(AND(K210=Datos!$B$74,Z210&gt;0.74),Datos!$B$72,IF(AND(K210=Datos!$B$74,Z210&lt;0.75,Z210&gt;0.49),Datos!$B$73,IF(AND(K210=Datos!$B$75,Z210&gt;0.74),Datos!$B$73,IF(AND(K210=Datos!$B$75,Z210&lt;0.75,Z210&gt;0.49),Datos!$B$74,IF(AND(K210=Datos!$B$76,Z210&gt;0.74),Datos!$B$74,IF(AND(K210=Datos!$B$76,Z210&lt;0.75,Z210&gt;0.49),Datos!$B$75,K210))))))))),K210)))</f>
        <v>-</v>
      </c>
      <c r="AB210" s="449" t="str">
        <f>IF(AND(Y210=Datos!$B$186,AA210=Datos!$B$193),Datos!$D$186,IF(AND(Y210=Datos!$B$186,AA210=Datos!$B$194),Datos!$E$186,IF(AND(Y210=Datos!$B$186,AA210=Datos!$B$195),Datos!$F$186,IF(AND(Y210=Datos!$B$186,AA210=Datos!$B$196),Datos!$G$186,IF(AND(Y210=Datos!$B$186,AA210=Datos!$B$197),Datos!$H$186,IF(AND(Y210=Datos!$B$187,AA210=Datos!$B$193),Datos!$D$187,IF(AND(Y210=Datos!$B$187,AA210=Datos!$B$194),Datos!$E$187,IF(AND(Y210=Datos!$B$187,AA210=Datos!$B$195),Datos!$F$187,IF(AND(Y210=Datos!$B$187,AA210=Datos!$B$196),Datos!$G$187,IF(AND(Y210=Datos!$B$187,AA210=Datos!$B$197),Datos!$H$187,IF(AND(Y210=Datos!$B$188,AA210=Datos!$B$193),Datos!$D$188,IF(AND(Y210=Datos!$B$188,AA210=Datos!$B$194),Datos!$E$188,IF(AND(Y210=Datos!$B$188,AA210=Datos!$B$195),Datos!$F$188,IF(AND(Y210=Datos!$B$188,AA210=Datos!$B$196),Datos!$G$188,IF(AND(Y210=Datos!$B$188,AA210=Datos!$B$197),Datos!$H$188,IF(AND(Y210=Datos!$B$189,AA210=Datos!$B$193),Datos!$D$189,IF(AND(Y210=Datos!$B$189,AA210=Datos!$B$194),Datos!$E$189,IF(AND(Y210=Datos!$B$189,AA210=Datos!$B$195),Datos!$F$189,IF(AND(Y210=Datos!$B$189,AA210=Datos!$B$196),Datos!$G$189,IF(AND(Y210=Datos!$B$189,AA210=Datos!$B$197),Datos!$H$189,IF(AND(Y210=Datos!$B$190,AA210=Datos!$B$193),Datos!$D$190,IF(AND(Y210=Datos!$B$190,AA210=Datos!$B$194),Datos!$E$190,IF(AND(Y210=Datos!$B$190,AA210=Datos!$B$195),Datos!$F$190,IF(AND(Y210=Datos!$B$190,AA210=Datos!$B$196),Datos!$G$190,IF(AND(Y210=Datos!$B$190,AA210=Datos!$B$197),Datos!$H$190,"-")))))))))))))))))))))))))</f>
        <v>-</v>
      </c>
      <c r="AC210" s="51"/>
    </row>
    <row r="211" spans="1:29" s="4" customFormat="1" ht="30" customHeight="1" x14ac:dyDescent="0.25">
      <c r="A211" s="105"/>
      <c r="B211" s="460"/>
      <c r="C211" s="461"/>
      <c r="D211" s="465"/>
      <c r="E211" s="469"/>
      <c r="F211" s="470"/>
      <c r="G211" s="259"/>
      <c r="H211" s="52"/>
      <c r="I211" s="53"/>
      <c r="J211" s="317"/>
      <c r="K211" s="317"/>
      <c r="L211" s="450"/>
      <c r="M211" s="53"/>
      <c r="N211" s="52"/>
      <c r="O211" s="52"/>
      <c r="P211" s="52"/>
      <c r="Q211" s="52"/>
      <c r="R211" s="53"/>
      <c r="S211" s="52"/>
      <c r="T211" s="52"/>
      <c r="U211" s="52"/>
      <c r="V211" s="52"/>
      <c r="W211" s="54">
        <f>((IF(S211=Datos!$B$83,0,IF(S211=Datos!$B$84,5,IF(S211=Datos!$B$85,10,IF(S211=Datos!$B$86,15,IF(S211=Datos!$B$87,20,IF(S211=Datos!$B$88,25,0)))))))/100)+((IF(T211=Datos!$B$83,0,IF(T211=Datos!$B$84,5,IF(T211=Datos!$B$85,10,IF(T211=Datos!$B$86,15,IF(T211=Datos!$B$87,20,IF(T211=Datos!$B$88,25,0)))))))/100)+((IF(U211=Datos!$B$83,0,IF(U211=Datos!$B$84,5,IF(U211=Datos!$B$85,10,IF(U211=Datos!$B$86,15,IF(U211=Datos!$B$87,20,IF(U211=Datos!$B$88,25,0)))))))/100)+((IF(V211=Datos!$B$83,0,IF(V211=Datos!$B$84,5,IF(V211=Datos!$B$85,10,IF(V211=Datos!$B$86,15,IF(V211=Datos!$B$87,20,IF(V211=Datos!$B$88,25,0)))))))/100)</f>
        <v>0</v>
      </c>
      <c r="X211" s="453"/>
      <c r="Y211" s="447"/>
      <c r="Z211" s="456"/>
      <c r="AA211" s="447"/>
      <c r="AB211" s="450"/>
      <c r="AC211" s="55"/>
    </row>
    <row r="212" spans="1:29" s="4" customFormat="1" ht="30" customHeight="1" x14ac:dyDescent="0.25">
      <c r="A212" s="105"/>
      <c r="B212" s="460"/>
      <c r="C212" s="461"/>
      <c r="D212" s="465"/>
      <c r="E212" s="469"/>
      <c r="F212" s="470"/>
      <c r="G212" s="259"/>
      <c r="H212" s="52"/>
      <c r="I212" s="53"/>
      <c r="J212" s="317"/>
      <c r="K212" s="317"/>
      <c r="L212" s="450"/>
      <c r="M212" s="53"/>
      <c r="N212" s="52"/>
      <c r="O212" s="52"/>
      <c r="P212" s="52"/>
      <c r="Q212" s="52"/>
      <c r="R212" s="53"/>
      <c r="S212" s="52"/>
      <c r="T212" s="52"/>
      <c r="U212" s="52"/>
      <c r="V212" s="52"/>
      <c r="W212" s="54">
        <f>((IF(S212=Datos!$B$83,0,IF(S212=Datos!$B$84,5,IF(S212=Datos!$B$85,10,IF(S212=Datos!$B$86,15,IF(S212=Datos!$B$87,20,IF(S212=Datos!$B$88,25,0)))))))/100)+((IF(T212=Datos!$B$83,0,IF(T212=Datos!$B$84,5,IF(T212=Datos!$B$85,10,IF(T212=Datos!$B$86,15,IF(T212=Datos!$B$87,20,IF(T212=Datos!$B$88,25,0)))))))/100)+((IF(U212=Datos!$B$83,0,IF(U212=Datos!$B$84,5,IF(U212=Datos!$B$85,10,IF(U212=Datos!$B$86,15,IF(U212=Datos!$B$87,20,IF(U212=Datos!$B$88,25,0)))))))/100)+((IF(V212=Datos!$B$83,0,IF(V212=Datos!$B$84,5,IF(V212=Datos!$B$85,10,IF(V212=Datos!$B$86,15,IF(V212=Datos!$B$87,20,IF(V212=Datos!$B$88,25,0)))))))/100)</f>
        <v>0</v>
      </c>
      <c r="X212" s="453"/>
      <c r="Y212" s="447"/>
      <c r="Z212" s="456"/>
      <c r="AA212" s="447"/>
      <c r="AB212" s="450"/>
      <c r="AC212" s="55"/>
    </row>
    <row r="213" spans="1:29" s="4" customFormat="1" ht="30" customHeight="1" x14ac:dyDescent="0.25">
      <c r="A213" s="105"/>
      <c r="B213" s="460"/>
      <c r="C213" s="461"/>
      <c r="D213" s="465"/>
      <c r="E213" s="469"/>
      <c r="F213" s="470"/>
      <c r="G213" s="259"/>
      <c r="H213" s="52"/>
      <c r="I213" s="53"/>
      <c r="J213" s="317"/>
      <c r="K213" s="317"/>
      <c r="L213" s="450"/>
      <c r="M213" s="53"/>
      <c r="N213" s="52"/>
      <c r="O213" s="52"/>
      <c r="P213" s="52"/>
      <c r="Q213" s="52"/>
      <c r="R213" s="53"/>
      <c r="S213" s="52"/>
      <c r="T213" s="52"/>
      <c r="U213" s="52"/>
      <c r="V213" s="52"/>
      <c r="W213" s="54">
        <f>((IF(S213=Datos!$B$83,0,IF(S213=Datos!$B$84,5,IF(S213=Datos!$B$85,10,IF(S213=Datos!$B$86,15,IF(S213=Datos!$B$87,20,IF(S213=Datos!$B$88,25,0)))))))/100)+((IF(T213=Datos!$B$83,0,IF(T213=Datos!$B$84,5,IF(T213=Datos!$B$85,10,IF(T213=Datos!$B$86,15,IF(T213=Datos!$B$87,20,IF(T213=Datos!$B$88,25,0)))))))/100)+((IF(U213=Datos!$B$83,0,IF(U213=Datos!$B$84,5,IF(U213=Datos!$B$85,10,IF(U213=Datos!$B$86,15,IF(U213=Datos!$B$87,20,IF(U213=Datos!$B$88,25,0)))))))/100)+((IF(V213=Datos!$B$83,0,IF(V213=Datos!$B$84,5,IF(V213=Datos!$B$85,10,IF(V213=Datos!$B$86,15,IF(V213=Datos!$B$87,20,IF(V213=Datos!$B$88,25,0)))))))/100)</f>
        <v>0</v>
      </c>
      <c r="X213" s="453"/>
      <c r="Y213" s="447"/>
      <c r="Z213" s="456"/>
      <c r="AA213" s="447"/>
      <c r="AB213" s="450"/>
      <c r="AC213" s="55"/>
    </row>
    <row r="214" spans="1:29" s="4" customFormat="1" ht="30" customHeight="1" x14ac:dyDescent="0.25">
      <c r="A214" s="105"/>
      <c r="B214" s="460"/>
      <c r="C214" s="461"/>
      <c r="D214" s="465"/>
      <c r="E214" s="469"/>
      <c r="F214" s="470"/>
      <c r="G214" s="259"/>
      <c r="H214" s="52"/>
      <c r="I214" s="53"/>
      <c r="J214" s="317"/>
      <c r="K214" s="317"/>
      <c r="L214" s="450"/>
      <c r="M214" s="53"/>
      <c r="N214" s="52"/>
      <c r="O214" s="52"/>
      <c r="P214" s="52"/>
      <c r="Q214" s="52"/>
      <c r="R214" s="53"/>
      <c r="S214" s="52"/>
      <c r="T214" s="52"/>
      <c r="U214" s="52"/>
      <c r="V214" s="52"/>
      <c r="W214" s="54">
        <f>((IF(S214=Datos!$B$83,0,IF(S214=Datos!$B$84,5,IF(S214=Datos!$B$85,10,IF(S214=Datos!$B$86,15,IF(S214=Datos!$B$87,20,IF(S214=Datos!$B$88,25,0)))))))/100)+((IF(T214=Datos!$B$83,0,IF(T214=Datos!$B$84,5,IF(T214=Datos!$B$85,10,IF(T214=Datos!$B$86,15,IF(T214=Datos!$B$87,20,IF(T214=Datos!$B$88,25,0)))))))/100)+((IF(U214=Datos!$B$83,0,IF(U214=Datos!$B$84,5,IF(U214=Datos!$B$85,10,IF(U214=Datos!$B$86,15,IF(U214=Datos!$B$87,20,IF(U214=Datos!$B$88,25,0)))))))/100)+((IF(V214=Datos!$B$83,0,IF(V214=Datos!$B$84,5,IF(V214=Datos!$B$85,10,IF(V214=Datos!$B$86,15,IF(V214=Datos!$B$87,20,IF(V214=Datos!$B$88,25,0)))))))/100)</f>
        <v>0</v>
      </c>
      <c r="X214" s="453"/>
      <c r="Y214" s="447"/>
      <c r="Z214" s="456"/>
      <c r="AA214" s="447"/>
      <c r="AB214" s="450"/>
      <c r="AC214" s="55"/>
    </row>
    <row r="215" spans="1:29" s="4" customFormat="1" ht="30" customHeight="1" thickBot="1" x14ac:dyDescent="0.3">
      <c r="A215" s="105"/>
      <c r="B215" s="462"/>
      <c r="C215" s="463"/>
      <c r="D215" s="466"/>
      <c r="E215" s="471"/>
      <c r="F215" s="472"/>
      <c r="G215" s="260"/>
      <c r="H215" s="70"/>
      <c r="I215" s="68"/>
      <c r="J215" s="318"/>
      <c r="K215" s="318"/>
      <c r="L215" s="451"/>
      <c r="M215" s="68"/>
      <c r="N215" s="70"/>
      <c r="O215" s="70"/>
      <c r="P215" s="70"/>
      <c r="Q215" s="70"/>
      <c r="R215" s="68"/>
      <c r="S215" s="70"/>
      <c r="T215" s="70"/>
      <c r="U215" s="70"/>
      <c r="V215" s="70"/>
      <c r="W215" s="69">
        <f>((IF(S215=Datos!$B$83,0,IF(S215=Datos!$B$84,5,IF(S215=Datos!$B$85,10,IF(S215=Datos!$B$86,15,IF(S215=Datos!$B$87,20,IF(S215=Datos!$B$88,25,0)))))))/100)+((IF(T215=Datos!$B$83,0,IF(T215=Datos!$B$84,5,IF(T215=Datos!$B$85,10,IF(T215=Datos!$B$86,15,IF(T215=Datos!$B$87,20,IF(T215=Datos!$B$88,25,0)))))))/100)+((IF(U215=Datos!$B$83,0,IF(U215=Datos!$B$84,5,IF(U215=Datos!$B$85,10,IF(U215=Datos!$B$86,15,IF(U215=Datos!$B$87,20,IF(U215=Datos!$B$88,25,0)))))))/100)+((IF(V215=Datos!$B$83,0,IF(V215=Datos!$B$84,5,IF(V215=Datos!$B$85,10,IF(V215=Datos!$B$86,15,IF(V215=Datos!$B$87,20,IF(V215=Datos!$B$88,25,0)))))))/100)</f>
        <v>0</v>
      </c>
      <c r="X215" s="454"/>
      <c r="Y215" s="448"/>
      <c r="Z215" s="457"/>
      <c r="AA215" s="448"/>
      <c r="AB215" s="451"/>
      <c r="AC215" s="59"/>
    </row>
    <row r="216" spans="1:29" s="4" customFormat="1" ht="30" customHeight="1" x14ac:dyDescent="0.25">
      <c r="A216" s="105"/>
      <c r="B216" s="458"/>
      <c r="C216" s="459"/>
      <c r="D216" s="464" t="str">
        <f>IF(B216=0,"",VLOOKUP(B216,'Datos SGC'!$B$50:$C$71,2))</f>
        <v/>
      </c>
      <c r="E216" s="467"/>
      <c r="F216" s="468"/>
      <c r="G216" s="258"/>
      <c r="H216" s="65"/>
      <c r="I216" s="66"/>
      <c r="J216" s="316"/>
      <c r="K216" s="316"/>
      <c r="L216" s="449" t="str">
        <f>IF(AND(J216=Datos!$B$186,K216=Datos!$B$193),Datos!$D$186,IF(AND(J216=Datos!$B$186,K216=Datos!$B$194),Datos!$E$186,IF(AND(J216=Datos!$B$186,K216=Datos!$B$195),Datos!$F$186,IF(AND(J216=Datos!$B$186,K216=Datos!$B$196),Datos!$G$186,IF(AND(J216=Datos!$B$186,K216=Datos!$B$197),Datos!$H$186,IF(AND(J216=Datos!$B$187,K216=Datos!$B$193),Datos!$D$187,IF(AND(J216=Datos!$B$187,K216=Datos!$B$194),Datos!$E$187,IF(AND(J216=Datos!$B$187,K216=Datos!$B$195),Datos!$F$187,IF(AND(J216=Datos!$B$187,K216=Datos!$B$196),Datos!$G$187,IF(AND(J216=Datos!$B$187,K216=Datos!$B$197),Datos!$H$187,IF(AND(J216=Datos!$B$188,K216=Datos!$B$193),Datos!$D$188,IF(AND(J216=Datos!$B$188,K216=Datos!$B$194),Datos!$E$188,IF(AND(J216=Datos!$B$188,K216=Datos!$B$195),Datos!$F$188,IF(AND(J216=Datos!$B$188,K216=Datos!$B$196),Datos!$G$188,IF(AND(J216=Datos!$B$188,K216=Datos!$B$197),Datos!$H$188,IF(AND(J216=Datos!$B$189,K216=Datos!$B$193),Datos!$D$189,IF(AND(J216=Datos!$B$189,K216=Datos!$B$194),Datos!$E$189,IF(AND(J216=Datos!$B$189,K216=Datos!$B$195),Datos!$F$189,IF(AND(J216=Datos!$B$189,K216=Datos!$B$196),Datos!$G$189,IF(AND(J216=Datos!$B$189,K216=Datos!$B$197),Datos!$H$189,IF(AND(J216=Datos!$B$190,K216=Datos!$B$193),Datos!$D$190,IF(AND(J216=Datos!$B$190,K216=Datos!$B$194),Datos!$E$190,IF(AND(J216=Datos!$B$190,K216=Datos!$B$195),Datos!$F$190,IF(AND(J216=Datos!$B$190,K216=Datos!$B$196),Datos!$G$190,IF(AND(J216=Datos!$B$190,K216=Datos!$B$197),Datos!$H$190,"-")))))))))))))))))))))))))</f>
        <v>-</v>
      </c>
      <c r="M216" s="66"/>
      <c r="N216" s="65"/>
      <c r="O216" s="65"/>
      <c r="P216" s="65"/>
      <c r="Q216" s="65"/>
      <c r="R216" s="66"/>
      <c r="S216" s="65"/>
      <c r="T216" s="65"/>
      <c r="U216" s="65"/>
      <c r="V216" s="65"/>
      <c r="W216" s="64">
        <f>((IF(S216=Datos!$B$83,0,IF(S216=Datos!$B$84,5,IF(S216=Datos!$B$85,10,IF(S216=Datos!$B$86,15,IF(S216=Datos!$B$87,20,IF(S216=Datos!$B$88,25,0)))))))/100)+((IF(T216=Datos!$B$83,0,IF(T216=Datos!$B$84,5,IF(T216=Datos!$B$85,10,IF(T216=Datos!$B$86,15,IF(T216=Datos!$B$87,20,IF(T216=Datos!$B$88,25,0)))))))/100)+((IF(U216=Datos!$B$83,0,IF(U216=Datos!$B$84,5,IF(U216=Datos!$B$85,10,IF(U216=Datos!$B$86,15,IF(U216=Datos!$B$87,20,IF(U216=Datos!$B$88,25,0)))))))/100)+((IF(V216=Datos!$B$83,0,IF(V216=Datos!$B$84,5,IF(V216=Datos!$B$85,10,IF(V216=Datos!$B$86,15,IF(V216=Datos!$B$87,20,IF(V216=Datos!$B$88,25,0)))))))/100)</f>
        <v>0</v>
      </c>
      <c r="X216" s="452">
        <f>IF(ISERROR((IF(R216=Datos!$B$80,W216,0)+IF(R217=Datos!$B$80,W217,0)+IF(R218=Datos!$B$80,W218,0)+IF(R219=Datos!$B$80,W219,0)+IF(R220=Datos!$B$80,W220,0)+IF(R221=Datos!$B$80,W221,0))/(IF(R216=Datos!$B$80,1,0)+IF(R217=Datos!$B$80,1,0)+IF(R218=Datos!$B$80,1,0)+IF(R219=Datos!$B$80,1,0)+IF(R220=Datos!$B$80,1,0)+IF(R221=Datos!$B$80,1,0))),0,(IF(R216=Datos!$B$80,W216,0)+IF(R217=Datos!$B$80,W217,0)+IF(R218=Datos!$B$80,W218,0)+IF(R219=Datos!$B$80,W219,0)+IF(R220=Datos!$B$80,W220,0)+IF(R221=Datos!$B$80,W221,0))/(IF(R216=Datos!$B$80,1,0)+IF(R217=Datos!$B$80,1,0)+IF(R218=Datos!$B$80,1,0)+IF(R219=Datos!$B$80,1,0)+IF(R220=Datos!$B$80,1,0)+IF(R221=Datos!$B$80,1,0)))</f>
        <v>0</v>
      </c>
      <c r="Y216" s="446" t="str">
        <f>IF(J216="","-",(IF(X216&gt;0,(IF(J216=Datos!$B$65,Datos!$B$65,IF(AND(J216=Datos!$B$66,X216&gt;0.49),Datos!$B$65,IF(AND(J216=Datos!$B$67,X216&gt;0.74),Datos!$B$65,IF(AND(J216=Datos!$B$67,X216&lt;0.75,X216&gt;0.49),Datos!$B$66,IF(AND(J216=Datos!$B$68,X216&gt;0.74),Datos!$B$66,IF(AND(J216=Datos!$B$68,X216&lt;0.75,X216&gt;0.49),Datos!$B$67,IF(AND(J216=Datos!$B$69,X216&gt;0.74),Datos!$B$67,IF(AND(J216=Datos!$B$69,X216&lt;0.75,X216&gt;0.49),Datos!$B$68,J216))))))))),J216)))</f>
        <v>-</v>
      </c>
      <c r="Z216" s="455">
        <f>IF(ISERROR((IF(R216=Datos!$B$79,W216,0)+IF(R217=Datos!$B$79,W217,0)+IF(R218=Datos!$B$79,W218,0)+IF(R219=Datos!$B$79,W219,0)+IF(R220=Datos!$B$79,W220,0)+IF(R221=Datos!$B$79,W221,0))/(IF(R216=Datos!$B$79,1,0)+IF(R217=Datos!$B$79,1,0)+IF(R218=Datos!$B$79,1,0)+IF(R219=Datos!$B$79,1,0)+IF(R220=Datos!$B$79,1,0)+IF(R221=Datos!$B$79,1,0))),0,(IF(R216=Datos!$B$79,W216,0)+IF(R217=Datos!$B$79,W217,0)+IF(R218=Datos!$B$79,W218,0)+IF(R219=Datos!$B$79,W219,0)+IF(R220=Datos!$B$79,W220,0)+IF(R221=Datos!$B$79,W221,0))/(IF(R216=Datos!$B$79,1,0)+IF(R217=Datos!$B$79,1,0)+IF(R218=Datos!$B$79,1,0)+IF(R219=Datos!$B$79,1,0)+IF(R220=Datos!$B$79,1,0)+IF(R221=Datos!$B$79,1,0)))</f>
        <v>0</v>
      </c>
      <c r="AA216" s="446" t="str">
        <f>IF(K216="","-",(IF(Z216&gt;0,(IF(K216=Datos!$B$72,Datos!$B$72,IF(AND(K216=Datos!$B$73,Z216&gt;0.49),Datos!$B$72,IF(AND(K216=Datos!$B$74,Z216&gt;0.74),Datos!$B$72,IF(AND(K216=Datos!$B$74,Z216&lt;0.75,Z216&gt;0.49),Datos!$B$73,IF(AND(K216=Datos!$B$75,Z216&gt;0.74),Datos!$B$73,IF(AND(K216=Datos!$B$75,Z216&lt;0.75,Z216&gt;0.49),Datos!$B$74,IF(AND(K216=Datos!$B$76,Z216&gt;0.74),Datos!$B$74,IF(AND(K216=Datos!$B$76,Z216&lt;0.75,Z216&gt;0.49),Datos!$B$75,K216))))))))),K216)))</f>
        <v>-</v>
      </c>
      <c r="AB216" s="449" t="str">
        <f>IF(AND(Y216=Datos!$B$186,AA216=Datos!$B$193),Datos!$D$186,IF(AND(Y216=Datos!$B$186,AA216=Datos!$B$194),Datos!$E$186,IF(AND(Y216=Datos!$B$186,AA216=Datos!$B$195),Datos!$F$186,IF(AND(Y216=Datos!$B$186,AA216=Datos!$B$196),Datos!$G$186,IF(AND(Y216=Datos!$B$186,AA216=Datos!$B$197),Datos!$H$186,IF(AND(Y216=Datos!$B$187,AA216=Datos!$B$193),Datos!$D$187,IF(AND(Y216=Datos!$B$187,AA216=Datos!$B$194),Datos!$E$187,IF(AND(Y216=Datos!$B$187,AA216=Datos!$B$195),Datos!$F$187,IF(AND(Y216=Datos!$B$187,AA216=Datos!$B$196),Datos!$G$187,IF(AND(Y216=Datos!$B$187,AA216=Datos!$B$197),Datos!$H$187,IF(AND(Y216=Datos!$B$188,AA216=Datos!$B$193),Datos!$D$188,IF(AND(Y216=Datos!$B$188,AA216=Datos!$B$194),Datos!$E$188,IF(AND(Y216=Datos!$B$188,AA216=Datos!$B$195),Datos!$F$188,IF(AND(Y216=Datos!$B$188,AA216=Datos!$B$196),Datos!$G$188,IF(AND(Y216=Datos!$B$188,AA216=Datos!$B$197),Datos!$H$188,IF(AND(Y216=Datos!$B$189,AA216=Datos!$B$193),Datos!$D$189,IF(AND(Y216=Datos!$B$189,AA216=Datos!$B$194),Datos!$E$189,IF(AND(Y216=Datos!$B$189,AA216=Datos!$B$195),Datos!$F$189,IF(AND(Y216=Datos!$B$189,AA216=Datos!$B$196),Datos!$G$189,IF(AND(Y216=Datos!$B$189,AA216=Datos!$B$197),Datos!$H$189,IF(AND(Y216=Datos!$B$190,AA216=Datos!$B$193),Datos!$D$190,IF(AND(Y216=Datos!$B$190,AA216=Datos!$B$194),Datos!$E$190,IF(AND(Y216=Datos!$B$190,AA216=Datos!$B$195),Datos!$F$190,IF(AND(Y216=Datos!$B$190,AA216=Datos!$B$196),Datos!$G$190,IF(AND(Y216=Datos!$B$190,AA216=Datos!$B$197),Datos!$H$190,"-")))))))))))))))))))))))))</f>
        <v>-</v>
      </c>
      <c r="AC216" s="51"/>
    </row>
    <row r="217" spans="1:29" s="4" customFormat="1" ht="30" customHeight="1" x14ac:dyDescent="0.25">
      <c r="A217" s="105"/>
      <c r="B217" s="460"/>
      <c r="C217" s="461"/>
      <c r="D217" s="465"/>
      <c r="E217" s="469"/>
      <c r="F217" s="470"/>
      <c r="G217" s="259"/>
      <c r="H217" s="52"/>
      <c r="I217" s="53"/>
      <c r="J217" s="317"/>
      <c r="K217" s="317"/>
      <c r="L217" s="450"/>
      <c r="M217" s="53"/>
      <c r="N217" s="52"/>
      <c r="O217" s="52"/>
      <c r="P217" s="52"/>
      <c r="Q217" s="52"/>
      <c r="R217" s="53"/>
      <c r="S217" s="52"/>
      <c r="T217" s="52"/>
      <c r="U217" s="52"/>
      <c r="V217" s="52"/>
      <c r="W217" s="54">
        <f>((IF(S217=Datos!$B$83,0,IF(S217=Datos!$B$84,5,IF(S217=Datos!$B$85,10,IF(S217=Datos!$B$86,15,IF(S217=Datos!$B$87,20,IF(S217=Datos!$B$88,25,0)))))))/100)+((IF(T217=Datos!$B$83,0,IF(T217=Datos!$B$84,5,IF(T217=Datos!$B$85,10,IF(T217=Datos!$B$86,15,IF(T217=Datos!$B$87,20,IF(T217=Datos!$B$88,25,0)))))))/100)+((IF(U217=Datos!$B$83,0,IF(U217=Datos!$B$84,5,IF(U217=Datos!$B$85,10,IF(U217=Datos!$B$86,15,IF(U217=Datos!$B$87,20,IF(U217=Datos!$B$88,25,0)))))))/100)+((IF(V217=Datos!$B$83,0,IF(V217=Datos!$B$84,5,IF(V217=Datos!$B$85,10,IF(V217=Datos!$B$86,15,IF(V217=Datos!$B$87,20,IF(V217=Datos!$B$88,25,0)))))))/100)</f>
        <v>0</v>
      </c>
      <c r="X217" s="453"/>
      <c r="Y217" s="447"/>
      <c r="Z217" s="456"/>
      <c r="AA217" s="447"/>
      <c r="AB217" s="450"/>
      <c r="AC217" s="55"/>
    </row>
    <row r="218" spans="1:29" s="4" customFormat="1" ht="30" customHeight="1" x14ac:dyDescent="0.25">
      <c r="A218" s="105"/>
      <c r="B218" s="460"/>
      <c r="C218" s="461"/>
      <c r="D218" s="465"/>
      <c r="E218" s="469"/>
      <c r="F218" s="470"/>
      <c r="G218" s="259"/>
      <c r="H218" s="52"/>
      <c r="I218" s="53"/>
      <c r="J218" s="317"/>
      <c r="K218" s="317"/>
      <c r="L218" s="450"/>
      <c r="M218" s="53"/>
      <c r="N218" s="52"/>
      <c r="O218" s="52"/>
      <c r="P218" s="52"/>
      <c r="Q218" s="52"/>
      <c r="R218" s="53"/>
      <c r="S218" s="52"/>
      <c r="T218" s="52"/>
      <c r="U218" s="52"/>
      <c r="V218" s="52"/>
      <c r="W218" s="54">
        <f>((IF(S218=Datos!$B$83,0,IF(S218=Datos!$B$84,5,IF(S218=Datos!$B$85,10,IF(S218=Datos!$B$86,15,IF(S218=Datos!$B$87,20,IF(S218=Datos!$B$88,25,0)))))))/100)+((IF(T218=Datos!$B$83,0,IF(T218=Datos!$B$84,5,IF(T218=Datos!$B$85,10,IF(T218=Datos!$B$86,15,IF(T218=Datos!$B$87,20,IF(T218=Datos!$B$88,25,0)))))))/100)+((IF(U218=Datos!$B$83,0,IF(U218=Datos!$B$84,5,IF(U218=Datos!$B$85,10,IF(U218=Datos!$B$86,15,IF(U218=Datos!$B$87,20,IF(U218=Datos!$B$88,25,0)))))))/100)+((IF(V218=Datos!$B$83,0,IF(V218=Datos!$B$84,5,IF(V218=Datos!$B$85,10,IF(V218=Datos!$B$86,15,IF(V218=Datos!$B$87,20,IF(V218=Datos!$B$88,25,0)))))))/100)</f>
        <v>0</v>
      </c>
      <c r="X218" s="453"/>
      <c r="Y218" s="447"/>
      <c r="Z218" s="456"/>
      <c r="AA218" s="447"/>
      <c r="AB218" s="450"/>
      <c r="AC218" s="55"/>
    </row>
    <row r="219" spans="1:29" s="4" customFormat="1" ht="30" customHeight="1" x14ac:dyDescent="0.25">
      <c r="A219" s="105"/>
      <c r="B219" s="460"/>
      <c r="C219" s="461"/>
      <c r="D219" s="465"/>
      <c r="E219" s="469"/>
      <c r="F219" s="470"/>
      <c r="G219" s="259"/>
      <c r="H219" s="52"/>
      <c r="I219" s="53"/>
      <c r="J219" s="317"/>
      <c r="K219" s="317"/>
      <c r="L219" s="450"/>
      <c r="M219" s="53"/>
      <c r="N219" s="52"/>
      <c r="O219" s="52"/>
      <c r="P219" s="52"/>
      <c r="Q219" s="52"/>
      <c r="R219" s="53"/>
      <c r="S219" s="52"/>
      <c r="T219" s="52"/>
      <c r="U219" s="52"/>
      <c r="V219" s="52"/>
      <c r="W219" s="54">
        <f>((IF(S219=Datos!$B$83,0,IF(S219=Datos!$B$84,5,IF(S219=Datos!$B$85,10,IF(S219=Datos!$B$86,15,IF(S219=Datos!$B$87,20,IF(S219=Datos!$B$88,25,0)))))))/100)+((IF(T219=Datos!$B$83,0,IF(T219=Datos!$B$84,5,IF(T219=Datos!$B$85,10,IF(T219=Datos!$B$86,15,IF(T219=Datos!$B$87,20,IF(T219=Datos!$B$88,25,0)))))))/100)+((IF(U219=Datos!$B$83,0,IF(U219=Datos!$B$84,5,IF(U219=Datos!$B$85,10,IF(U219=Datos!$B$86,15,IF(U219=Datos!$B$87,20,IF(U219=Datos!$B$88,25,0)))))))/100)+((IF(V219=Datos!$B$83,0,IF(V219=Datos!$B$84,5,IF(V219=Datos!$B$85,10,IF(V219=Datos!$B$86,15,IF(V219=Datos!$B$87,20,IF(V219=Datos!$B$88,25,0)))))))/100)</f>
        <v>0</v>
      </c>
      <c r="X219" s="453"/>
      <c r="Y219" s="447"/>
      <c r="Z219" s="456"/>
      <c r="AA219" s="447"/>
      <c r="AB219" s="450"/>
      <c r="AC219" s="55"/>
    </row>
    <row r="220" spans="1:29" s="4" customFormat="1" ht="30" customHeight="1" x14ac:dyDescent="0.25">
      <c r="A220" s="105"/>
      <c r="B220" s="460"/>
      <c r="C220" s="461"/>
      <c r="D220" s="465"/>
      <c r="E220" s="469"/>
      <c r="F220" s="470"/>
      <c r="G220" s="259"/>
      <c r="H220" s="52"/>
      <c r="I220" s="53"/>
      <c r="J220" s="317"/>
      <c r="K220" s="317"/>
      <c r="L220" s="450"/>
      <c r="M220" s="53"/>
      <c r="N220" s="52"/>
      <c r="O220" s="52"/>
      <c r="P220" s="52"/>
      <c r="Q220" s="52"/>
      <c r="R220" s="53"/>
      <c r="S220" s="52"/>
      <c r="T220" s="52"/>
      <c r="U220" s="52"/>
      <c r="V220" s="52"/>
      <c r="W220" s="54">
        <f>((IF(S220=Datos!$B$83,0,IF(S220=Datos!$B$84,5,IF(S220=Datos!$B$85,10,IF(S220=Datos!$B$86,15,IF(S220=Datos!$B$87,20,IF(S220=Datos!$B$88,25,0)))))))/100)+((IF(T220=Datos!$B$83,0,IF(T220=Datos!$B$84,5,IF(T220=Datos!$B$85,10,IF(T220=Datos!$B$86,15,IF(T220=Datos!$B$87,20,IF(T220=Datos!$B$88,25,0)))))))/100)+((IF(U220=Datos!$B$83,0,IF(U220=Datos!$B$84,5,IF(U220=Datos!$B$85,10,IF(U220=Datos!$B$86,15,IF(U220=Datos!$B$87,20,IF(U220=Datos!$B$88,25,0)))))))/100)+((IF(V220=Datos!$B$83,0,IF(V220=Datos!$B$84,5,IF(V220=Datos!$B$85,10,IF(V220=Datos!$B$86,15,IF(V220=Datos!$B$87,20,IF(V220=Datos!$B$88,25,0)))))))/100)</f>
        <v>0</v>
      </c>
      <c r="X220" s="453"/>
      <c r="Y220" s="447"/>
      <c r="Z220" s="456"/>
      <c r="AA220" s="447"/>
      <c r="AB220" s="450"/>
      <c r="AC220" s="55"/>
    </row>
    <row r="221" spans="1:29" s="4" customFormat="1" ht="30" customHeight="1" thickBot="1" x14ac:dyDescent="0.3">
      <c r="A221" s="105"/>
      <c r="B221" s="462"/>
      <c r="C221" s="463"/>
      <c r="D221" s="466"/>
      <c r="E221" s="471"/>
      <c r="F221" s="472"/>
      <c r="G221" s="260"/>
      <c r="H221" s="70"/>
      <c r="I221" s="68"/>
      <c r="J221" s="318"/>
      <c r="K221" s="318"/>
      <c r="L221" s="451"/>
      <c r="M221" s="68"/>
      <c r="N221" s="70"/>
      <c r="O221" s="70"/>
      <c r="P221" s="70"/>
      <c r="Q221" s="70"/>
      <c r="R221" s="68"/>
      <c r="S221" s="70"/>
      <c r="T221" s="70"/>
      <c r="U221" s="70"/>
      <c r="V221" s="70"/>
      <c r="W221" s="69">
        <f>((IF(S221=Datos!$B$83,0,IF(S221=Datos!$B$84,5,IF(S221=Datos!$B$85,10,IF(S221=Datos!$B$86,15,IF(S221=Datos!$B$87,20,IF(S221=Datos!$B$88,25,0)))))))/100)+((IF(T221=Datos!$B$83,0,IF(T221=Datos!$B$84,5,IF(T221=Datos!$B$85,10,IF(T221=Datos!$B$86,15,IF(T221=Datos!$B$87,20,IF(T221=Datos!$B$88,25,0)))))))/100)+((IF(U221=Datos!$B$83,0,IF(U221=Datos!$B$84,5,IF(U221=Datos!$B$85,10,IF(U221=Datos!$B$86,15,IF(U221=Datos!$B$87,20,IF(U221=Datos!$B$88,25,0)))))))/100)+((IF(V221=Datos!$B$83,0,IF(V221=Datos!$B$84,5,IF(V221=Datos!$B$85,10,IF(V221=Datos!$B$86,15,IF(V221=Datos!$B$87,20,IF(V221=Datos!$B$88,25,0)))))))/100)</f>
        <v>0</v>
      </c>
      <c r="X221" s="454"/>
      <c r="Y221" s="448"/>
      <c r="Z221" s="457"/>
      <c r="AA221" s="448"/>
      <c r="AB221" s="451"/>
      <c r="AC221" s="59"/>
    </row>
    <row r="222" spans="1:29" s="4" customFormat="1" ht="30" customHeight="1" x14ac:dyDescent="0.25">
      <c r="A222" s="105"/>
      <c r="B222" s="458"/>
      <c r="C222" s="459"/>
      <c r="D222" s="464" t="str">
        <f>IF(B222=0,"",VLOOKUP(B222,'Datos SGC'!$B$50:$C$71,2))</f>
        <v/>
      </c>
      <c r="E222" s="467"/>
      <c r="F222" s="468"/>
      <c r="G222" s="258"/>
      <c r="H222" s="65"/>
      <c r="I222" s="66"/>
      <c r="J222" s="316"/>
      <c r="K222" s="316"/>
      <c r="L222" s="449" t="str">
        <f>IF(AND(J222=Datos!$B$186,K222=Datos!$B$193),Datos!$D$186,IF(AND(J222=Datos!$B$186,K222=Datos!$B$194),Datos!$E$186,IF(AND(J222=Datos!$B$186,K222=Datos!$B$195),Datos!$F$186,IF(AND(J222=Datos!$B$186,K222=Datos!$B$196),Datos!$G$186,IF(AND(J222=Datos!$B$186,K222=Datos!$B$197),Datos!$H$186,IF(AND(J222=Datos!$B$187,K222=Datos!$B$193),Datos!$D$187,IF(AND(J222=Datos!$B$187,K222=Datos!$B$194),Datos!$E$187,IF(AND(J222=Datos!$B$187,K222=Datos!$B$195),Datos!$F$187,IF(AND(J222=Datos!$B$187,K222=Datos!$B$196),Datos!$G$187,IF(AND(J222=Datos!$B$187,K222=Datos!$B$197),Datos!$H$187,IF(AND(J222=Datos!$B$188,K222=Datos!$B$193),Datos!$D$188,IF(AND(J222=Datos!$B$188,K222=Datos!$B$194),Datos!$E$188,IF(AND(J222=Datos!$B$188,K222=Datos!$B$195),Datos!$F$188,IF(AND(J222=Datos!$B$188,K222=Datos!$B$196),Datos!$G$188,IF(AND(J222=Datos!$B$188,K222=Datos!$B$197),Datos!$H$188,IF(AND(J222=Datos!$B$189,K222=Datos!$B$193),Datos!$D$189,IF(AND(J222=Datos!$B$189,K222=Datos!$B$194),Datos!$E$189,IF(AND(J222=Datos!$B$189,K222=Datos!$B$195),Datos!$F$189,IF(AND(J222=Datos!$B$189,K222=Datos!$B$196),Datos!$G$189,IF(AND(J222=Datos!$B$189,K222=Datos!$B$197),Datos!$H$189,IF(AND(J222=Datos!$B$190,K222=Datos!$B$193),Datos!$D$190,IF(AND(J222=Datos!$B$190,K222=Datos!$B$194),Datos!$E$190,IF(AND(J222=Datos!$B$190,K222=Datos!$B$195),Datos!$F$190,IF(AND(J222=Datos!$B$190,K222=Datos!$B$196),Datos!$G$190,IF(AND(J222=Datos!$B$190,K222=Datos!$B$197),Datos!$H$190,"-")))))))))))))))))))))))))</f>
        <v>-</v>
      </c>
      <c r="M222" s="66"/>
      <c r="N222" s="65"/>
      <c r="O222" s="65"/>
      <c r="P222" s="65"/>
      <c r="Q222" s="65"/>
      <c r="R222" s="66"/>
      <c r="S222" s="65"/>
      <c r="T222" s="65"/>
      <c r="U222" s="65"/>
      <c r="V222" s="65"/>
      <c r="W222" s="64">
        <f>((IF(S222=Datos!$B$83,0,IF(S222=Datos!$B$84,5,IF(S222=Datos!$B$85,10,IF(S222=Datos!$B$86,15,IF(S222=Datos!$B$87,20,IF(S222=Datos!$B$88,25,0)))))))/100)+((IF(T222=Datos!$B$83,0,IF(T222=Datos!$B$84,5,IF(T222=Datos!$B$85,10,IF(T222=Datos!$B$86,15,IF(T222=Datos!$B$87,20,IF(T222=Datos!$B$88,25,0)))))))/100)+((IF(U222=Datos!$B$83,0,IF(U222=Datos!$B$84,5,IF(U222=Datos!$B$85,10,IF(U222=Datos!$B$86,15,IF(U222=Datos!$B$87,20,IF(U222=Datos!$B$88,25,0)))))))/100)+((IF(V222=Datos!$B$83,0,IF(V222=Datos!$B$84,5,IF(V222=Datos!$B$85,10,IF(V222=Datos!$B$86,15,IF(V222=Datos!$B$87,20,IF(V222=Datos!$B$88,25,0)))))))/100)</f>
        <v>0</v>
      </c>
      <c r="X222" s="452">
        <f>IF(ISERROR((IF(R222=Datos!$B$80,W222,0)+IF(R223=Datos!$B$80,W223,0)+IF(R224=Datos!$B$80,W224,0)+IF(R225=Datos!$B$80,W225,0)+IF(R226=Datos!$B$80,W226,0)+IF(R227=Datos!$B$80,W227,0))/(IF(R222=Datos!$B$80,1,0)+IF(R223=Datos!$B$80,1,0)+IF(R224=Datos!$B$80,1,0)+IF(R225=Datos!$B$80,1,0)+IF(R226=Datos!$B$80,1,0)+IF(R227=Datos!$B$80,1,0))),0,(IF(R222=Datos!$B$80,W222,0)+IF(R223=Datos!$B$80,W223,0)+IF(R224=Datos!$B$80,W224,0)+IF(R225=Datos!$B$80,W225,0)+IF(R226=Datos!$B$80,W226,0)+IF(R227=Datos!$B$80,W227,0))/(IF(R222=Datos!$B$80,1,0)+IF(R223=Datos!$B$80,1,0)+IF(R224=Datos!$B$80,1,0)+IF(R225=Datos!$B$80,1,0)+IF(R226=Datos!$B$80,1,0)+IF(R227=Datos!$B$80,1,0)))</f>
        <v>0</v>
      </c>
      <c r="Y222" s="446" t="str">
        <f>IF(J222="","-",(IF(X222&gt;0,(IF(J222=Datos!$B$65,Datos!$B$65,IF(AND(J222=Datos!$B$66,X222&gt;0.49),Datos!$B$65,IF(AND(J222=Datos!$B$67,X222&gt;0.74),Datos!$B$65,IF(AND(J222=Datos!$B$67,X222&lt;0.75,X222&gt;0.49),Datos!$B$66,IF(AND(J222=Datos!$B$68,X222&gt;0.74),Datos!$B$66,IF(AND(J222=Datos!$B$68,X222&lt;0.75,X222&gt;0.49),Datos!$B$67,IF(AND(J222=Datos!$B$69,X222&gt;0.74),Datos!$B$67,IF(AND(J222=Datos!$B$69,X222&lt;0.75,X222&gt;0.49),Datos!$B$68,J222))))))))),J222)))</f>
        <v>-</v>
      </c>
      <c r="Z222" s="455">
        <f>IF(ISERROR((IF(R222=Datos!$B$79,W222,0)+IF(R223=Datos!$B$79,W223,0)+IF(R224=Datos!$B$79,W224,0)+IF(R225=Datos!$B$79,W225,0)+IF(R226=Datos!$B$79,W226,0)+IF(R227=Datos!$B$79,W227,0))/(IF(R222=Datos!$B$79,1,0)+IF(R223=Datos!$B$79,1,0)+IF(R224=Datos!$B$79,1,0)+IF(R225=Datos!$B$79,1,0)+IF(R226=Datos!$B$79,1,0)+IF(R227=Datos!$B$79,1,0))),0,(IF(R222=Datos!$B$79,W222,0)+IF(R223=Datos!$B$79,W223,0)+IF(R224=Datos!$B$79,W224,0)+IF(R225=Datos!$B$79,W225,0)+IF(R226=Datos!$B$79,W226,0)+IF(R227=Datos!$B$79,W227,0))/(IF(R222=Datos!$B$79,1,0)+IF(R223=Datos!$B$79,1,0)+IF(R224=Datos!$B$79,1,0)+IF(R225=Datos!$B$79,1,0)+IF(R226=Datos!$B$79,1,0)+IF(R227=Datos!$B$79,1,0)))</f>
        <v>0</v>
      </c>
      <c r="AA222" s="446" t="str">
        <f>IF(K222="","-",(IF(Z222&gt;0,(IF(K222=Datos!$B$72,Datos!$B$72,IF(AND(K222=Datos!$B$73,Z222&gt;0.49),Datos!$B$72,IF(AND(K222=Datos!$B$74,Z222&gt;0.74),Datos!$B$72,IF(AND(K222=Datos!$B$74,Z222&lt;0.75,Z222&gt;0.49),Datos!$B$73,IF(AND(K222=Datos!$B$75,Z222&gt;0.74),Datos!$B$73,IF(AND(K222=Datos!$B$75,Z222&lt;0.75,Z222&gt;0.49),Datos!$B$74,IF(AND(K222=Datos!$B$76,Z222&gt;0.74),Datos!$B$74,IF(AND(K222=Datos!$B$76,Z222&lt;0.75,Z222&gt;0.49),Datos!$B$75,K222))))))))),K222)))</f>
        <v>-</v>
      </c>
      <c r="AB222" s="449" t="str">
        <f>IF(AND(Y222=Datos!$B$186,AA222=Datos!$B$193),Datos!$D$186,IF(AND(Y222=Datos!$B$186,AA222=Datos!$B$194),Datos!$E$186,IF(AND(Y222=Datos!$B$186,AA222=Datos!$B$195),Datos!$F$186,IF(AND(Y222=Datos!$B$186,AA222=Datos!$B$196),Datos!$G$186,IF(AND(Y222=Datos!$B$186,AA222=Datos!$B$197),Datos!$H$186,IF(AND(Y222=Datos!$B$187,AA222=Datos!$B$193),Datos!$D$187,IF(AND(Y222=Datos!$B$187,AA222=Datos!$B$194),Datos!$E$187,IF(AND(Y222=Datos!$B$187,AA222=Datos!$B$195),Datos!$F$187,IF(AND(Y222=Datos!$B$187,AA222=Datos!$B$196),Datos!$G$187,IF(AND(Y222=Datos!$B$187,AA222=Datos!$B$197),Datos!$H$187,IF(AND(Y222=Datos!$B$188,AA222=Datos!$B$193),Datos!$D$188,IF(AND(Y222=Datos!$B$188,AA222=Datos!$B$194),Datos!$E$188,IF(AND(Y222=Datos!$B$188,AA222=Datos!$B$195),Datos!$F$188,IF(AND(Y222=Datos!$B$188,AA222=Datos!$B$196),Datos!$G$188,IF(AND(Y222=Datos!$B$188,AA222=Datos!$B$197),Datos!$H$188,IF(AND(Y222=Datos!$B$189,AA222=Datos!$B$193),Datos!$D$189,IF(AND(Y222=Datos!$B$189,AA222=Datos!$B$194),Datos!$E$189,IF(AND(Y222=Datos!$B$189,AA222=Datos!$B$195),Datos!$F$189,IF(AND(Y222=Datos!$B$189,AA222=Datos!$B$196),Datos!$G$189,IF(AND(Y222=Datos!$B$189,AA222=Datos!$B$197),Datos!$H$189,IF(AND(Y222=Datos!$B$190,AA222=Datos!$B$193),Datos!$D$190,IF(AND(Y222=Datos!$B$190,AA222=Datos!$B$194),Datos!$E$190,IF(AND(Y222=Datos!$B$190,AA222=Datos!$B$195),Datos!$F$190,IF(AND(Y222=Datos!$B$190,AA222=Datos!$B$196),Datos!$G$190,IF(AND(Y222=Datos!$B$190,AA222=Datos!$B$197),Datos!$H$190,"-")))))))))))))))))))))))))</f>
        <v>-</v>
      </c>
      <c r="AC222" s="51"/>
    </row>
    <row r="223" spans="1:29" s="4" customFormat="1" ht="30" customHeight="1" x14ac:dyDescent="0.25">
      <c r="A223" s="105"/>
      <c r="B223" s="460"/>
      <c r="C223" s="461"/>
      <c r="D223" s="465"/>
      <c r="E223" s="469"/>
      <c r="F223" s="470"/>
      <c r="G223" s="259"/>
      <c r="H223" s="52"/>
      <c r="I223" s="53"/>
      <c r="J223" s="317"/>
      <c r="K223" s="317"/>
      <c r="L223" s="450"/>
      <c r="M223" s="53"/>
      <c r="N223" s="52"/>
      <c r="O223" s="52"/>
      <c r="P223" s="52"/>
      <c r="Q223" s="52"/>
      <c r="R223" s="53"/>
      <c r="S223" s="52"/>
      <c r="T223" s="52"/>
      <c r="U223" s="52"/>
      <c r="V223" s="52"/>
      <c r="W223" s="54">
        <f>((IF(S223=Datos!$B$83,0,IF(S223=Datos!$B$84,5,IF(S223=Datos!$B$85,10,IF(S223=Datos!$B$86,15,IF(S223=Datos!$B$87,20,IF(S223=Datos!$B$88,25,0)))))))/100)+((IF(T223=Datos!$B$83,0,IF(T223=Datos!$B$84,5,IF(T223=Datos!$B$85,10,IF(T223=Datos!$B$86,15,IF(T223=Datos!$B$87,20,IF(T223=Datos!$B$88,25,0)))))))/100)+((IF(U223=Datos!$B$83,0,IF(U223=Datos!$B$84,5,IF(U223=Datos!$B$85,10,IF(U223=Datos!$B$86,15,IF(U223=Datos!$B$87,20,IF(U223=Datos!$B$88,25,0)))))))/100)+((IF(V223=Datos!$B$83,0,IF(V223=Datos!$B$84,5,IF(V223=Datos!$B$85,10,IF(V223=Datos!$B$86,15,IF(V223=Datos!$B$87,20,IF(V223=Datos!$B$88,25,0)))))))/100)</f>
        <v>0</v>
      </c>
      <c r="X223" s="453"/>
      <c r="Y223" s="447"/>
      <c r="Z223" s="456"/>
      <c r="AA223" s="447"/>
      <c r="AB223" s="450"/>
      <c r="AC223" s="55"/>
    </row>
    <row r="224" spans="1:29" s="4" customFormat="1" ht="30" customHeight="1" x14ac:dyDescent="0.25">
      <c r="A224" s="105"/>
      <c r="B224" s="460"/>
      <c r="C224" s="461"/>
      <c r="D224" s="465"/>
      <c r="E224" s="469"/>
      <c r="F224" s="470"/>
      <c r="G224" s="259"/>
      <c r="H224" s="52"/>
      <c r="I224" s="53"/>
      <c r="J224" s="317"/>
      <c r="K224" s="317"/>
      <c r="L224" s="450"/>
      <c r="M224" s="53"/>
      <c r="N224" s="52"/>
      <c r="O224" s="52"/>
      <c r="P224" s="52"/>
      <c r="Q224" s="52"/>
      <c r="R224" s="53"/>
      <c r="S224" s="52"/>
      <c r="T224" s="52"/>
      <c r="U224" s="52"/>
      <c r="V224" s="52"/>
      <c r="W224" s="54">
        <f>((IF(S224=Datos!$B$83,0,IF(S224=Datos!$B$84,5,IF(S224=Datos!$B$85,10,IF(S224=Datos!$B$86,15,IF(S224=Datos!$B$87,20,IF(S224=Datos!$B$88,25,0)))))))/100)+((IF(T224=Datos!$B$83,0,IF(T224=Datos!$B$84,5,IF(T224=Datos!$B$85,10,IF(T224=Datos!$B$86,15,IF(T224=Datos!$B$87,20,IF(T224=Datos!$B$88,25,0)))))))/100)+((IF(U224=Datos!$B$83,0,IF(U224=Datos!$B$84,5,IF(U224=Datos!$B$85,10,IF(U224=Datos!$B$86,15,IF(U224=Datos!$B$87,20,IF(U224=Datos!$B$88,25,0)))))))/100)+((IF(V224=Datos!$B$83,0,IF(V224=Datos!$B$84,5,IF(V224=Datos!$B$85,10,IF(V224=Datos!$B$86,15,IF(V224=Datos!$B$87,20,IF(V224=Datos!$B$88,25,0)))))))/100)</f>
        <v>0</v>
      </c>
      <c r="X224" s="453"/>
      <c r="Y224" s="447"/>
      <c r="Z224" s="456"/>
      <c r="AA224" s="447"/>
      <c r="AB224" s="450"/>
      <c r="AC224" s="55"/>
    </row>
    <row r="225" spans="1:29" s="4" customFormat="1" ht="30" customHeight="1" x14ac:dyDescent="0.25">
      <c r="A225" s="105"/>
      <c r="B225" s="460"/>
      <c r="C225" s="461"/>
      <c r="D225" s="465"/>
      <c r="E225" s="469"/>
      <c r="F225" s="470"/>
      <c r="G225" s="259"/>
      <c r="H225" s="52"/>
      <c r="I225" s="53"/>
      <c r="J225" s="317"/>
      <c r="K225" s="317"/>
      <c r="L225" s="450"/>
      <c r="M225" s="53"/>
      <c r="N225" s="52"/>
      <c r="O225" s="52"/>
      <c r="P225" s="52"/>
      <c r="Q225" s="52"/>
      <c r="R225" s="53"/>
      <c r="S225" s="52"/>
      <c r="T225" s="52"/>
      <c r="U225" s="52"/>
      <c r="V225" s="52"/>
      <c r="W225" s="54">
        <f>((IF(S225=Datos!$B$83,0,IF(S225=Datos!$B$84,5,IF(S225=Datos!$B$85,10,IF(S225=Datos!$B$86,15,IF(S225=Datos!$B$87,20,IF(S225=Datos!$B$88,25,0)))))))/100)+((IF(T225=Datos!$B$83,0,IF(T225=Datos!$B$84,5,IF(T225=Datos!$B$85,10,IF(T225=Datos!$B$86,15,IF(T225=Datos!$B$87,20,IF(T225=Datos!$B$88,25,0)))))))/100)+((IF(U225=Datos!$B$83,0,IF(U225=Datos!$B$84,5,IF(U225=Datos!$B$85,10,IF(U225=Datos!$B$86,15,IF(U225=Datos!$B$87,20,IF(U225=Datos!$B$88,25,0)))))))/100)+((IF(V225=Datos!$B$83,0,IF(V225=Datos!$B$84,5,IF(V225=Datos!$B$85,10,IF(V225=Datos!$B$86,15,IF(V225=Datos!$B$87,20,IF(V225=Datos!$B$88,25,0)))))))/100)</f>
        <v>0</v>
      </c>
      <c r="X225" s="453"/>
      <c r="Y225" s="447"/>
      <c r="Z225" s="456"/>
      <c r="AA225" s="447"/>
      <c r="AB225" s="450"/>
      <c r="AC225" s="55"/>
    </row>
    <row r="226" spans="1:29" s="4" customFormat="1" ht="30" customHeight="1" x14ac:dyDescent="0.25">
      <c r="A226" s="105"/>
      <c r="B226" s="460"/>
      <c r="C226" s="461"/>
      <c r="D226" s="465"/>
      <c r="E226" s="469"/>
      <c r="F226" s="470"/>
      <c r="G226" s="259"/>
      <c r="H226" s="52"/>
      <c r="I226" s="53"/>
      <c r="J226" s="317"/>
      <c r="K226" s="317"/>
      <c r="L226" s="450"/>
      <c r="M226" s="53"/>
      <c r="N226" s="52"/>
      <c r="O226" s="52"/>
      <c r="P226" s="52"/>
      <c r="Q226" s="52"/>
      <c r="R226" s="53"/>
      <c r="S226" s="52"/>
      <c r="T226" s="52"/>
      <c r="U226" s="52"/>
      <c r="V226" s="52"/>
      <c r="W226" s="54">
        <f>((IF(S226=Datos!$B$83,0,IF(S226=Datos!$B$84,5,IF(S226=Datos!$B$85,10,IF(S226=Datos!$B$86,15,IF(S226=Datos!$B$87,20,IF(S226=Datos!$B$88,25,0)))))))/100)+((IF(T226=Datos!$B$83,0,IF(T226=Datos!$B$84,5,IF(T226=Datos!$B$85,10,IF(T226=Datos!$B$86,15,IF(T226=Datos!$B$87,20,IF(T226=Datos!$B$88,25,0)))))))/100)+((IF(U226=Datos!$B$83,0,IF(U226=Datos!$B$84,5,IF(U226=Datos!$B$85,10,IF(U226=Datos!$B$86,15,IF(U226=Datos!$B$87,20,IF(U226=Datos!$B$88,25,0)))))))/100)+((IF(V226=Datos!$B$83,0,IF(V226=Datos!$B$84,5,IF(V226=Datos!$B$85,10,IF(V226=Datos!$B$86,15,IF(V226=Datos!$B$87,20,IF(V226=Datos!$B$88,25,0)))))))/100)</f>
        <v>0</v>
      </c>
      <c r="X226" s="453"/>
      <c r="Y226" s="447"/>
      <c r="Z226" s="456"/>
      <c r="AA226" s="447"/>
      <c r="AB226" s="450"/>
      <c r="AC226" s="55"/>
    </row>
    <row r="227" spans="1:29" s="4" customFormat="1" ht="30" customHeight="1" thickBot="1" x14ac:dyDescent="0.3">
      <c r="A227" s="105"/>
      <c r="B227" s="462"/>
      <c r="C227" s="463"/>
      <c r="D227" s="466"/>
      <c r="E227" s="471"/>
      <c r="F227" s="472"/>
      <c r="G227" s="260"/>
      <c r="H227" s="70"/>
      <c r="I227" s="68"/>
      <c r="J227" s="318"/>
      <c r="K227" s="318"/>
      <c r="L227" s="451"/>
      <c r="M227" s="68"/>
      <c r="N227" s="70"/>
      <c r="O227" s="70"/>
      <c r="P227" s="70"/>
      <c r="Q227" s="70"/>
      <c r="R227" s="68"/>
      <c r="S227" s="70"/>
      <c r="T227" s="70"/>
      <c r="U227" s="70"/>
      <c r="V227" s="70"/>
      <c r="W227" s="69">
        <f>((IF(S227=Datos!$B$83,0,IF(S227=Datos!$B$84,5,IF(S227=Datos!$B$85,10,IF(S227=Datos!$B$86,15,IF(S227=Datos!$B$87,20,IF(S227=Datos!$B$88,25,0)))))))/100)+((IF(T227=Datos!$B$83,0,IF(T227=Datos!$B$84,5,IF(T227=Datos!$B$85,10,IF(T227=Datos!$B$86,15,IF(T227=Datos!$B$87,20,IF(T227=Datos!$B$88,25,0)))))))/100)+((IF(U227=Datos!$B$83,0,IF(U227=Datos!$B$84,5,IF(U227=Datos!$B$85,10,IF(U227=Datos!$B$86,15,IF(U227=Datos!$B$87,20,IF(U227=Datos!$B$88,25,0)))))))/100)+((IF(V227=Datos!$B$83,0,IF(V227=Datos!$B$84,5,IF(V227=Datos!$B$85,10,IF(V227=Datos!$B$86,15,IF(V227=Datos!$B$87,20,IF(V227=Datos!$B$88,25,0)))))))/100)</f>
        <v>0</v>
      </c>
      <c r="X227" s="454"/>
      <c r="Y227" s="448"/>
      <c r="Z227" s="457"/>
      <c r="AA227" s="448"/>
      <c r="AB227" s="451"/>
      <c r="AC227" s="59"/>
    </row>
    <row r="228" spans="1:29" s="4" customFormat="1" ht="30" customHeight="1" x14ac:dyDescent="0.25">
      <c r="A228" s="105"/>
      <c r="B228" s="458"/>
      <c r="C228" s="459"/>
      <c r="D228" s="464" t="str">
        <f>IF(B228=0,"",VLOOKUP(B228,'Datos SGC'!$B$50:$C$71,2))</f>
        <v/>
      </c>
      <c r="E228" s="467"/>
      <c r="F228" s="468"/>
      <c r="G228" s="258"/>
      <c r="H228" s="65"/>
      <c r="I228" s="66"/>
      <c r="J228" s="316"/>
      <c r="K228" s="316"/>
      <c r="L228" s="449" t="str">
        <f>IF(AND(J228=Datos!$B$186,K228=Datos!$B$193),Datos!$D$186,IF(AND(J228=Datos!$B$186,K228=Datos!$B$194),Datos!$E$186,IF(AND(J228=Datos!$B$186,K228=Datos!$B$195),Datos!$F$186,IF(AND(J228=Datos!$B$186,K228=Datos!$B$196),Datos!$G$186,IF(AND(J228=Datos!$B$186,K228=Datos!$B$197),Datos!$H$186,IF(AND(J228=Datos!$B$187,K228=Datos!$B$193),Datos!$D$187,IF(AND(J228=Datos!$B$187,K228=Datos!$B$194),Datos!$E$187,IF(AND(J228=Datos!$B$187,K228=Datos!$B$195),Datos!$F$187,IF(AND(J228=Datos!$B$187,K228=Datos!$B$196),Datos!$G$187,IF(AND(J228=Datos!$B$187,K228=Datos!$B$197),Datos!$H$187,IF(AND(J228=Datos!$B$188,K228=Datos!$B$193),Datos!$D$188,IF(AND(J228=Datos!$B$188,K228=Datos!$B$194),Datos!$E$188,IF(AND(J228=Datos!$B$188,K228=Datos!$B$195),Datos!$F$188,IF(AND(J228=Datos!$B$188,K228=Datos!$B$196),Datos!$G$188,IF(AND(J228=Datos!$B$188,K228=Datos!$B$197),Datos!$H$188,IF(AND(J228=Datos!$B$189,K228=Datos!$B$193),Datos!$D$189,IF(AND(J228=Datos!$B$189,K228=Datos!$B$194),Datos!$E$189,IF(AND(J228=Datos!$B$189,K228=Datos!$B$195),Datos!$F$189,IF(AND(J228=Datos!$B$189,K228=Datos!$B$196),Datos!$G$189,IF(AND(J228=Datos!$B$189,K228=Datos!$B$197),Datos!$H$189,IF(AND(J228=Datos!$B$190,K228=Datos!$B$193),Datos!$D$190,IF(AND(J228=Datos!$B$190,K228=Datos!$B$194),Datos!$E$190,IF(AND(J228=Datos!$B$190,K228=Datos!$B$195),Datos!$F$190,IF(AND(J228=Datos!$B$190,K228=Datos!$B$196),Datos!$G$190,IF(AND(J228=Datos!$B$190,K228=Datos!$B$197),Datos!$H$190,"-")))))))))))))))))))))))))</f>
        <v>-</v>
      </c>
      <c r="M228" s="66"/>
      <c r="N228" s="65"/>
      <c r="O228" s="65"/>
      <c r="P228" s="65"/>
      <c r="Q228" s="65"/>
      <c r="R228" s="66"/>
      <c r="S228" s="65"/>
      <c r="T228" s="65"/>
      <c r="U228" s="65"/>
      <c r="V228" s="65"/>
      <c r="W228" s="64">
        <f>((IF(S228=Datos!$B$83,0,IF(S228=Datos!$B$84,5,IF(S228=Datos!$B$85,10,IF(S228=Datos!$B$86,15,IF(S228=Datos!$B$87,20,IF(S228=Datos!$B$88,25,0)))))))/100)+((IF(T228=Datos!$B$83,0,IF(T228=Datos!$B$84,5,IF(T228=Datos!$B$85,10,IF(T228=Datos!$B$86,15,IF(T228=Datos!$B$87,20,IF(T228=Datos!$B$88,25,0)))))))/100)+((IF(U228=Datos!$B$83,0,IF(U228=Datos!$B$84,5,IF(U228=Datos!$B$85,10,IF(U228=Datos!$B$86,15,IF(U228=Datos!$B$87,20,IF(U228=Datos!$B$88,25,0)))))))/100)+((IF(V228=Datos!$B$83,0,IF(V228=Datos!$B$84,5,IF(V228=Datos!$B$85,10,IF(V228=Datos!$B$86,15,IF(V228=Datos!$B$87,20,IF(V228=Datos!$B$88,25,0)))))))/100)</f>
        <v>0</v>
      </c>
      <c r="X228" s="452">
        <f>IF(ISERROR((IF(R228=Datos!$B$80,W228,0)+IF(R229=Datos!$B$80,W229,0)+IF(R230=Datos!$B$80,W230,0)+IF(R231=Datos!$B$80,W231,0)+IF(R232=Datos!$B$80,W232,0)+IF(R233=Datos!$B$80,W233,0))/(IF(R228=Datos!$B$80,1,0)+IF(R229=Datos!$B$80,1,0)+IF(R230=Datos!$B$80,1,0)+IF(R231=Datos!$B$80,1,0)+IF(R232=Datos!$B$80,1,0)+IF(R233=Datos!$B$80,1,0))),0,(IF(R228=Datos!$B$80,W228,0)+IF(R229=Datos!$B$80,W229,0)+IF(R230=Datos!$B$80,W230,0)+IF(R231=Datos!$B$80,W231,0)+IF(R232=Datos!$B$80,W232,0)+IF(R233=Datos!$B$80,W233,0))/(IF(R228=Datos!$B$80,1,0)+IF(R229=Datos!$B$80,1,0)+IF(R230=Datos!$B$80,1,0)+IF(R231=Datos!$B$80,1,0)+IF(R232=Datos!$B$80,1,0)+IF(R233=Datos!$B$80,1,0)))</f>
        <v>0</v>
      </c>
      <c r="Y228" s="446" t="str">
        <f>IF(J228="","-",(IF(X228&gt;0,(IF(J228=Datos!$B$65,Datos!$B$65,IF(AND(J228=Datos!$B$66,X228&gt;0.49),Datos!$B$65,IF(AND(J228=Datos!$B$67,X228&gt;0.74),Datos!$B$65,IF(AND(J228=Datos!$B$67,X228&lt;0.75,X228&gt;0.49),Datos!$B$66,IF(AND(J228=Datos!$B$68,X228&gt;0.74),Datos!$B$66,IF(AND(J228=Datos!$B$68,X228&lt;0.75,X228&gt;0.49),Datos!$B$67,IF(AND(J228=Datos!$B$69,X228&gt;0.74),Datos!$B$67,IF(AND(J228=Datos!$B$69,X228&lt;0.75,X228&gt;0.49),Datos!$B$68,J228))))))))),J228)))</f>
        <v>-</v>
      </c>
      <c r="Z228" s="455">
        <f>IF(ISERROR((IF(R228=Datos!$B$79,W228,0)+IF(R229=Datos!$B$79,W229,0)+IF(R230=Datos!$B$79,W230,0)+IF(R231=Datos!$B$79,W231,0)+IF(R232=Datos!$B$79,W232,0)+IF(R233=Datos!$B$79,W233,0))/(IF(R228=Datos!$B$79,1,0)+IF(R229=Datos!$B$79,1,0)+IF(R230=Datos!$B$79,1,0)+IF(R231=Datos!$B$79,1,0)+IF(R232=Datos!$B$79,1,0)+IF(R233=Datos!$B$79,1,0))),0,(IF(R228=Datos!$B$79,W228,0)+IF(R229=Datos!$B$79,W229,0)+IF(R230=Datos!$B$79,W230,0)+IF(R231=Datos!$B$79,W231,0)+IF(R232=Datos!$B$79,W232,0)+IF(R233=Datos!$B$79,W233,0))/(IF(R228=Datos!$B$79,1,0)+IF(R229=Datos!$B$79,1,0)+IF(R230=Datos!$B$79,1,0)+IF(R231=Datos!$B$79,1,0)+IF(R232=Datos!$B$79,1,0)+IF(R233=Datos!$B$79,1,0)))</f>
        <v>0</v>
      </c>
      <c r="AA228" s="446" t="str">
        <f>IF(K228="","-",(IF(Z228&gt;0,(IF(K228=Datos!$B$72,Datos!$B$72,IF(AND(K228=Datos!$B$73,Z228&gt;0.49),Datos!$B$72,IF(AND(K228=Datos!$B$74,Z228&gt;0.74),Datos!$B$72,IF(AND(K228=Datos!$B$74,Z228&lt;0.75,Z228&gt;0.49),Datos!$B$73,IF(AND(K228=Datos!$B$75,Z228&gt;0.74),Datos!$B$73,IF(AND(K228=Datos!$B$75,Z228&lt;0.75,Z228&gt;0.49),Datos!$B$74,IF(AND(K228=Datos!$B$76,Z228&gt;0.74),Datos!$B$74,IF(AND(K228=Datos!$B$76,Z228&lt;0.75,Z228&gt;0.49),Datos!$B$75,K228))))))))),K228)))</f>
        <v>-</v>
      </c>
      <c r="AB228" s="449" t="str">
        <f>IF(AND(Y228=Datos!$B$186,AA228=Datos!$B$193),Datos!$D$186,IF(AND(Y228=Datos!$B$186,AA228=Datos!$B$194),Datos!$E$186,IF(AND(Y228=Datos!$B$186,AA228=Datos!$B$195),Datos!$F$186,IF(AND(Y228=Datos!$B$186,AA228=Datos!$B$196),Datos!$G$186,IF(AND(Y228=Datos!$B$186,AA228=Datos!$B$197),Datos!$H$186,IF(AND(Y228=Datos!$B$187,AA228=Datos!$B$193),Datos!$D$187,IF(AND(Y228=Datos!$B$187,AA228=Datos!$B$194),Datos!$E$187,IF(AND(Y228=Datos!$B$187,AA228=Datos!$B$195),Datos!$F$187,IF(AND(Y228=Datos!$B$187,AA228=Datos!$B$196),Datos!$G$187,IF(AND(Y228=Datos!$B$187,AA228=Datos!$B$197),Datos!$H$187,IF(AND(Y228=Datos!$B$188,AA228=Datos!$B$193),Datos!$D$188,IF(AND(Y228=Datos!$B$188,AA228=Datos!$B$194),Datos!$E$188,IF(AND(Y228=Datos!$B$188,AA228=Datos!$B$195),Datos!$F$188,IF(AND(Y228=Datos!$B$188,AA228=Datos!$B$196),Datos!$G$188,IF(AND(Y228=Datos!$B$188,AA228=Datos!$B$197),Datos!$H$188,IF(AND(Y228=Datos!$B$189,AA228=Datos!$B$193),Datos!$D$189,IF(AND(Y228=Datos!$B$189,AA228=Datos!$B$194),Datos!$E$189,IF(AND(Y228=Datos!$B$189,AA228=Datos!$B$195),Datos!$F$189,IF(AND(Y228=Datos!$B$189,AA228=Datos!$B$196),Datos!$G$189,IF(AND(Y228=Datos!$B$189,AA228=Datos!$B$197),Datos!$H$189,IF(AND(Y228=Datos!$B$190,AA228=Datos!$B$193),Datos!$D$190,IF(AND(Y228=Datos!$B$190,AA228=Datos!$B$194),Datos!$E$190,IF(AND(Y228=Datos!$B$190,AA228=Datos!$B$195),Datos!$F$190,IF(AND(Y228=Datos!$B$190,AA228=Datos!$B$196),Datos!$G$190,IF(AND(Y228=Datos!$B$190,AA228=Datos!$B$197),Datos!$H$190,"-")))))))))))))))))))))))))</f>
        <v>-</v>
      </c>
      <c r="AC228" s="51"/>
    </row>
    <row r="229" spans="1:29" s="4" customFormat="1" ht="30" customHeight="1" x14ac:dyDescent="0.25">
      <c r="A229" s="105"/>
      <c r="B229" s="460"/>
      <c r="C229" s="461"/>
      <c r="D229" s="465"/>
      <c r="E229" s="469"/>
      <c r="F229" s="470"/>
      <c r="G229" s="259"/>
      <c r="H229" s="52"/>
      <c r="I229" s="53"/>
      <c r="J229" s="317"/>
      <c r="K229" s="317"/>
      <c r="L229" s="450"/>
      <c r="M229" s="53"/>
      <c r="N229" s="52"/>
      <c r="O229" s="52"/>
      <c r="P229" s="52"/>
      <c r="Q229" s="52"/>
      <c r="R229" s="53"/>
      <c r="S229" s="52"/>
      <c r="T229" s="52"/>
      <c r="U229" s="52"/>
      <c r="V229" s="52"/>
      <c r="W229" s="54">
        <f>((IF(S229=Datos!$B$83,0,IF(S229=Datos!$B$84,5,IF(S229=Datos!$B$85,10,IF(S229=Datos!$B$86,15,IF(S229=Datos!$B$87,20,IF(S229=Datos!$B$88,25,0)))))))/100)+((IF(T229=Datos!$B$83,0,IF(T229=Datos!$B$84,5,IF(T229=Datos!$B$85,10,IF(T229=Datos!$B$86,15,IF(T229=Datos!$B$87,20,IF(T229=Datos!$B$88,25,0)))))))/100)+((IF(U229=Datos!$B$83,0,IF(U229=Datos!$B$84,5,IF(U229=Datos!$B$85,10,IF(U229=Datos!$B$86,15,IF(U229=Datos!$B$87,20,IF(U229=Datos!$B$88,25,0)))))))/100)+((IF(V229=Datos!$B$83,0,IF(V229=Datos!$B$84,5,IF(V229=Datos!$B$85,10,IF(V229=Datos!$B$86,15,IF(V229=Datos!$B$87,20,IF(V229=Datos!$B$88,25,0)))))))/100)</f>
        <v>0</v>
      </c>
      <c r="X229" s="453"/>
      <c r="Y229" s="447"/>
      <c r="Z229" s="456"/>
      <c r="AA229" s="447"/>
      <c r="AB229" s="450"/>
      <c r="AC229" s="55"/>
    </row>
    <row r="230" spans="1:29" s="4" customFormat="1" ht="30" customHeight="1" x14ac:dyDescent="0.25">
      <c r="A230" s="105"/>
      <c r="B230" s="460"/>
      <c r="C230" s="461"/>
      <c r="D230" s="465"/>
      <c r="E230" s="469"/>
      <c r="F230" s="470"/>
      <c r="G230" s="259"/>
      <c r="H230" s="52"/>
      <c r="I230" s="53"/>
      <c r="J230" s="317"/>
      <c r="K230" s="317"/>
      <c r="L230" s="450"/>
      <c r="M230" s="53"/>
      <c r="N230" s="52"/>
      <c r="O230" s="52"/>
      <c r="P230" s="52"/>
      <c r="Q230" s="52"/>
      <c r="R230" s="53"/>
      <c r="S230" s="52"/>
      <c r="T230" s="52"/>
      <c r="U230" s="52"/>
      <c r="V230" s="52"/>
      <c r="W230" s="54">
        <f>((IF(S230=Datos!$B$83,0,IF(S230=Datos!$B$84,5,IF(S230=Datos!$B$85,10,IF(S230=Datos!$B$86,15,IF(S230=Datos!$B$87,20,IF(S230=Datos!$B$88,25,0)))))))/100)+((IF(T230=Datos!$B$83,0,IF(T230=Datos!$B$84,5,IF(T230=Datos!$B$85,10,IF(T230=Datos!$B$86,15,IF(T230=Datos!$B$87,20,IF(T230=Datos!$B$88,25,0)))))))/100)+((IF(U230=Datos!$B$83,0,IF(U230=Datos!$B$84,5,IF(U230=Datos!$B$85,10,IF(U230=Datos!$B$86,15,IF(U230=Datos!$B$87,20,IF(U230=Datos!$B$88,25,0)))))))/100)+((IF(V230=Datos!$B$83,0,IF(V230=Datos!$B$84,5,IF(V230=Datos!$B$85,10,IF(V230=Datos!$B$86,15,IF(V230=Datos!$B$87,20,IF(V230=Datos!$B$88,25,0)))))))/100)</f>
        <v>0</v>
      </c>
      <c r="X230" s="453"/>
      <c r="Y230" s="447"/>
      <c r="Z230" s="456"/>
      <c r="AA230" s="447"/>
      <c r="AB230" s="450"/>
      <c r="AC230" s="55"/>
    </row>
    <row r="231" spans="1:29" s="4" customFormat="1" ht="30" customHeight="1" x14ac:dyDescent="0.25">
      <c r="A231" s="105"/>
      <c r="B231" s="460"/>
      <c r="C231" s="461"/>
      <c r="D231" s="465"/>
      <c r="E231" s="469"/>
      <c r="F231" s="470"/>
      <c r="G231" s="259"/>
      <c r="H231" s="52"/>
      <c r="I231" s="53"/>
      <c r="J231" s="317"/>
      <c r="K231" s="317"/>
      <c r="L231" s="450"/>
      <c r="M231" s="53"/>
      <c r="N231" s="52"/>
      <c r="O231" s="52"/>
      <c r="P231" s="52"/>
      <c r="Q231" s="52"/>
      <c r="R231" s="53"/>
      <c r="S231" s="52"/>
      <c r="T231" s="52"/>
      <c r="U231" s="52"/>
      <c r="V231" s="52"/>
      <c r="W231" s="54">
        <f>((IF(S231=Datos!$B$83,0,IF(S231=Datos!$B$84,5,IF(S231=Datos!$B$85,10,IF(S231=Datos!$B$86,15,IF(S231=Datos!$B$87,20,IF(S231=Datos!$B$88,25,0)))))))/100)+((IF(T231=Datos!$B$83,0,IF(T231=Datos!$B$84,5,IF(T231=Datos!$B$85,10,IF(T231=Datos!$B$86,15,IF(T231=Datos!$B$87,20,IF(T231=Datos!$B$88,25,0)))))))/100)+((IF(U231=Datos!$B$83,0,IF(U231=Datos!$B$84,5,IF(U231=Datos!$B$85,10,IF(U231=Datos!$B$86,15,IF(U231=Datos!$B$87,20,IF(U231=Datos!$B$88,25,0)))))))/100)+((IF(V231=Datos!$B$83,0,IF(V231=Datos!$B$84,5,IF(V231=Datos!$B$85,10,IF(V231=Datos!$B$86,15,IF(V231=Datos!$B$87,20,IF(V231=Datos!$B$88,25,0)))))))/100)</f>
        <v>0</v>
      </c>
      <c r="X231" s="453"/>
      <c r="Y231" s="447"/>
      <c r="Z231" s="456"/>
      <c r="AA231" s="447"/>
      <c r="AB231" s="450"/>
      <c r="AC231" s="55"/>
    </row>
    <row r="232" spans="1:29" s="4" customFormat="1" ht="30" customHeight="1" x14ac:dyDescent="0.25">
      <c r="A232" s="105"/>
      <c r="B232" s="460"/>
      <c r="C232" s="461"/>
      <c r="D232" s="465"/>
      <c r="E232" s="469"/>
      <c r="F232" s="470"/>
      <c r="G232" s="259"/>
      <c r="H232" s="52"/>
      <c r="I232" s="53"/>
      <c r="J232" s="317"/>
      <c r="K232" s="317"/>
      <c r="L232" s="450"/>
      <c r="M232" s="53"/>
      <c r="N232" s="52"/>
      <c r="O232" s="52"/>
      <c r="P232" s="52"/>
      <c r="Q232" s="52"/>
      <c r="R232" s="53"/>
      <c r="S232" s="52"/>
      <c r="T232" s="52"/>
      <c r="U232" s="52"/>
      <c r="V232" s="52"/>
      <c r="W232" s="54">
        <f>((IF(S232=Datos!$B$83,0,IF(S232=Datos!$B$84,5,IF(S232=Datos!$B$85,10,IF(S232=Datos!$B$86,15,IF(S232=Datos!$B$87,20,IF(S232=Datos!$B$88,25,0)))))))/100)+((IF(T232=Datos!$B$83,0,IF(T232=Datos!$B$84,5,IF(T232=Datos!$B$85,10,IF(T232=Datos!$B$86,15,IF(T232=Datos!$B$87,20,IF(T232=Datos!$B$88,25,0)))))))/100)+((IF(U232=Datos!$B$83,0,IF(U232=Datos!$B$84,5,IF(U232=Datos!$B$85,10,IF(U232=Datos!$B$86,15,IF(U232=Datos!$B$87,20,IF(U232=Datos!$B$88,25,0)))))))/100)+((IF(V232=Datos!$B$83,0,IF(V232=Datos!$B$84,5,IF(V232=Datos!$B$85,10,IF(V232=Datos!$B$86,15,IF(V232=Datos!$B$87,20,IF(V232=Datos!$B$88,25,0)))))))/100)</f>
        <v>0</v>
      </c>
      <c r="X232" s="453"/>
      <c r="Y232" s="447"/>
      <c r="Z232" s="456"/>
      <c r="AA232" s="447"/>
      <c r="AB232" s="450"/>
      <c r="AC232" s="55"/>
    </row>
    <row r="233" spans="1:29" s="4" customFormat="1" ht="30" customHeight="1" thickBot="1" x14ac:dyDescent="0.3">
      <c r="A233" s="105"/>
      <c r="B233" s="462"/>
      <c r="C233" s="463"/>
      <c r="D233" s="466"/>
      <c r="E233" s="471"/>
      <c r="F233" s="472"/>
      <c r="G233" s="260"/>
      <c r="H233" s="70"/>
      <c r="I233" s="68"/>
      <c r="J233" s="318"/>
      <c r="K233" s="318"/>
      <c r="L233" s="451"/>
      <c r="M233" s="68"/>
      <c r="N233" s="70"/>
      <c r="O233" s="70"/>
      <c r="P233" s="70"/>
      <c r="Q233" s="70"/>
      <c r="R233" s="68"/>
      <c r="S233" s="70"/>
      <c r="T233" s="70"/>
      <c r="U233" s="70"/>
      <c r="V233" s="70"/>
      <c r="W233" s="69">
        <f>((IF(S233=Datos!$B$83,0,IF(S233=Datos!$B$84,5,IF(S233=Datos!$B$85,10,IF(S233=Datos!$B$86,15,IF(S233=Datos!$B$87,20,IF(S233=Datos!$B$88,25,0)))))))/100)+((IF(T233=Datos!$B$83,0,IF(T233=Datos!$B$84,5,IF(T233=Datos!$B$85,10,IF(T233=Datos!$B$86,15,IF(T233=Datos!$B$87,20,IF(T233=Datos!$B$88,25,0)))))))/100)+((IF(U233=Datos!$B$83,0,IF(U233=Datos!$B$84,5,IF(U233=Datos!$B$85,10,IF(U233=Datos!$B$86,15,IF(U233=Datos!$B$87,20,IF(U233=Datos!$B$88,25,0)))))))/100)+((IF(V233=Datos!$B$83,0,IF(V233=Datos!$B$84,5,IF(V233=Datos!$B$85,10,IF(V233=Datos!$B$86,15,IF(V233=Datos!$B$87,20,IF(V233=Datos!$B$88,25,0)))))))/100)</f>
        <v>0</v>
      </c>
      <c r="X233" s="454"/>
      <c r="Y233" s="448"/>
      <c r="Z233" s="457"/>
      <c r="AA233" s="448"/>
      <c r="AB233" s="451"/>
      <c r="AC233" s="59"/>
    </row>
    <row r="234" spans="1:29" s="4" customFormat="1" ht="30" customHeight="1" x14ac:dyDescent="0.25">
      <c r="A234" s="105"/>
      <c r="B234" s="458"/>
      <c r="C234" s="459"/>
      <c r="D234" s="464" t="str">
        <f>IF(B234=0,"",VLOOKUP(B234,'Datos SGC'!$B$50:$C$71,2))</f>
        <v/>
      </c>
      <c r="E234" s="467"/>
      <c r="F234" s="468"/>
      <c r="G234" s="258"/>
      <c r="H234" s="65"/>
      <c r="I234" s="66"/>
      <c r="J234" s="316"/>
      <c r="K234" s="316"/>
      <c r="L234" s="449" t="str">
        <f>IF(AND(J234=Datos!$B$186,K234=Datos!$B$193),Datos!$D$186,IF(AND(J234=Datos!$B$186,K234=Datos!$B$194),Datos!$E$186,IF(AND(J234=Datos!$B$186,K234=Datos!$B$195),Datos!$F$186,IF(AND(J234=Datos!$B$186,K234=Datos!$B$196),Datos!$G$186,IF(AND(J234=Datos!$B$186,K234=Datos!$B$197),Datos!$H$186,IF(AND(J234=Datos!$B$187,K234=Datos!$B$193),Datos!$D$187,IF(AND(J234=Datos!$B$187,K234=Datos!$B$194),Datos!$E$187,IF(AND(J234=Datos!$B$187,K234=Datos!$B$195),Datos!$F$187,IF(AND(J234=Datos!$B$187,K234=Datos!$B$196),Datos!$G$187,IF(AND(J234=Datos!$B$187,K234=Datos!$B$197),Datos!$H$187,IF(AND(J234=Datos!$B$188,K234=Datos!$B$193),Datos!$D$188,IF(AND(J234=Datos!$B$188,K234=Datos!$B$194),Datos!$E$188,IF(AND(J234=Datos!$B$188,K234=Datos!$B$195),Datos!$F$188,IF(AND(J234=Datos!$B$188,K234=Datos!$B$196),Datos!$G$188,IF(AND(J234=Datos!$B$188,K234=Datos!$B$197),Datos!$H$188,IF(AND(J234=Datos!$B$189,K234=Datos!$B$193),Datos!$D$189,IF(AND(J234=Datos!$B$189,K234=Datos!$B$194),Datos!$E$189,IF(AND(J234=Datos!$B$189,K234=Datos!$B$195),Datos!$F$189,IF(AND(J234=Datos!$B$189,K234=Datos!$B$196),Datos!$G$189,IF(AND(J234=Datos!$B$189,K234=Datos!$B$197),Datos!$H$189,IF(AND(J234=Datos!$B$190,K234=Datos!$B$193),Datos!$D$190,IF(AND(J234=Datos!$B$190,K234=Datos!$B$194),Datos!$E$190,IF(AND(J234=Datos!$B$190,K234=Datos!$B$195),Datos!$F$190,IF(AND(J234=Datos!$B$190,K234=Datos!$B$196),Datos!$G$190,IF(AND(J234=Datos!$B$190,K234=Datos!$B$197),Datos!$H$190,"-")))))))))))))))))))))))))</f>
        <v>-</v>
      </c>
      <c r="M234" s="66"/>
      <c r="N234" s="65"/>
      <c r="O234" s="65"/>
      <c r="P234" s="65"/>
      <c r="Q234" s="65"/>
      <c r="R234" s="66"/>
      <c r="S234" s="65"/>
      <c r="T234" s="65"/>
      <c r="U234" s="65"/>
      <c r="V234" s="65"/>
      <c r="W234" s="64">
        <f>((IF(S234=Datos!$B$83,0,IF(S234=Datos!$B$84,5,IF(S234=Datos!$B$85,10,IF(S234=Datos!$B$86,15,IF(S234=Datos!$B$87,20,IF(S234=Datos!$B$88,25,0)))))))/100)+((IF(T234=Datos!$B$83,0,IF(T234=Datos!$B$84,5,IF(T234=Datos!$B$85,10,IF(T234=Datos!$B$86,15,IF(T234=Datos!$B$87,20,IF(T234=Datos!$B$88,25,0)))))))/100)+((IF(U234=Datos!$B$83,0,IF(U234=Datos!$B$84,5,IF(U234=Datos!$B$85,10,IF(U234=Datos!$B$86,15,IF(U234=Datos!$B$87,20,IF(U234=Datos!$B$88,25,0)))))))/100)+((IF(V234=Datos!$B$83,0,IF(V234=Datos!$B$84,5,IF(V234=Datos!$B$85,10,IF(V234=Datos!$B$86,15,IF(V234=Datos!$B$87,20,IF(V234=Datos!$B$88,25,0)))))))/100)</f>
        <v>0</v>
      </c>
      <c r="X234" s="452">
        <f>IF(ISERROR((IF(R234=Datos!$B$80,W234,0)+IF(R235=Datos!$B$80,W235,0)+IF(R236=Datos!$B$80,W236,0)+IF(R237=Datos!$B$80,W237,0)+IF(R238=Datos!$B$80,W238,0)+IF(R239=Datos!$B$80,W239,0))/(IF(R234=Datos!$B$80,1,0)+IF(R235=Datos!$B$80,1,0)+IF(R236=Datos!$B$80,1,0)+IF(R237=Datos!$B$80,1,0)+IF(R238=Datos!$B$80,1,0)+IF(R239=Datos!$B$80,1,0))),0,(IF(R234=Datos!$B$80,W234,0)+IF(R235=Datos!$B$80,W235,0)+IF(R236=Datos!$B$80,W236,0)+IF(R237=Datos!$B$80,W237,0)+IF(R238=Datos!$B$80,W238,0)+IF(R239=Datos!$B$80,W239,0))/(IF(R234=Datos!$B$80,1,0)+IF(R235=Datos!$B$80,1,0)+IF(R236=Datos!$B$80,1,0)+IF(R237=Datos!$B$80,1,0)+IF(R238=Datos!$B$80,1,0)+IF(R239=Datos!$B$80,1,0)))</f>
        <v>0</v>
      </c>
      <c r="Y234" s="446" t="str">
        <f>IF(J234="","-",(IF(X234&gt;0,(IF(J234=Datos!$B$65,Datos!$B$65,IF(AND(J234=Datos!$B$66,X234&gt;0.49),Datos!$B$65,IF(AND(J234=Datos!$B$67,X234&gt;0.74),Datos!$B$65,IF(AND(J234=Datos!$B$67,X234&lt;0.75,X234&gt;0.49),Datos!$B$66,IF(AND(J234=Datos!$B$68,X234&gt;0.74),Datos!$B$66,IF(AND(J234=Datos!$B$68,X234&lt;0.75,X234&gt;0.49),Datos!$B$67,IF(AND(J234=Datos!$B$69,X234&gt;0.74),Datos!$B$67,IF(AND(J234=Datos!$B$69,X234&lt;0.75,X234&gt;0.49),Datos!$B$68,J234))))))))),J234)))</f>
        <v>-</v>
      </c>
      <c r="Z234" s="455">
        <f>IF(ISERROR((IF(R234=Datos!$B$79,W234,0)+IF(R235=Datos!$B$79,W235,0)+IF(R236=Datos!$B$79,W236,0)+IF(R237=Datos!$B$79,W237,0)+IF(R238=Datos!$B$79,W238,0)+IF(R239=Datos!$B$79,W239,0))/(IF(R234=Datos!$B$79,1,0)+IF(R235=Datos!$B$79,1,0)+IF(R236=Datos!$B$79,1,0)+IF(R237=Datos!$B$79,1,0)+IF(R238=Datos!$B$79,1,0)+IF(R239=Datos!$B$79,1,0))),0,(IF(R234=Datos!$B$79,W234,0)+IF(R235=Datos!$B$79,W235,0)+IF(R236=Datos!$B$79,W236,0)+IF(R237=Datos!$B$79,W237,0)+IF(R238=Datos!$B$79,W238,0)+IF(R239=Datos!$B$79,W239,0))/(IF(R234=Datos!$B$79,1,0)+IF(R235=Datos!$B$79,1,0)+IF(R236=Datos!$B$79,1,0)+IF(R237=Datos!$B$79,1,0)+IF(R238=Datos!$B$79,1,0)+IF(R239=Datos!$B$79,1,0)))</f>
        <v>0</v>
      </c>
      <c r="AA234" s="446" t="str">
        <f>IF(K234="","-",(IF(Z234&gt;0,(IF(K234=Datos!$B$72,Datos!$B$72,IF(AND(K234=Datos!$B$73,Z234&gt;0.49),Datos!$B$72,IF(AND(K234=Datos!$B$74,Z234&gt;0.74),Datos!$B$72,IF(AND(K234=Datos!$B$74,Z234&lt;0.75,Z234&gt;0.49),Datos!$B$73,IF(AND(K234=Datos!$B$75,Z234&gt;0.74),Datos!$B$73,IF(AND(K234=Datos!$B$75,Z234&lt;0.75,Z234&gt;0.49),Datos!$B$74,IF(AND(K234=Datos!$B$76,Z234&gt;0.74),Datos!$B$74,IF(AND(K234=Datos!$B$76,Z234&lt;0.75,Z234&gt;0.49),Datos!$B$75,K234))))))))),K234)))</f>
        <v>-</v>
      </c>
      <c r="AB234" s="449" t="str">
        <f>IF(AND(Y234=Datos!$B$186,AA234=Datos!$B$193),Datos!$D$186,IF(AND(Y234=Datos!$B$186,AA234=Datos!$B$194),Datos!$E$186,IF(AND(Y234=Datos!$B$186,AA234=Datos!$B$195),Datos!$F$186,IF(AND(Y234=Datos!$B$186,AA234=Datos!$B$196),Datos!$G$186,IF(AND(Y234=Datos!$B$186,AA234=Datos!$B$197),Datos!$H$186,IF(AND(Y234=Datos!$B$187,AA234=Datos!$B$193),Datos!$D$187,IF(AND(Y234=Datos!$B$187,AA234=Datos!$B$194),Datos!$E$187,IF(AND(Y234=Datos!$B$187,AA234=Datos!$B$195),Datos!$F$187,IF(AND(Y234=Datos!$B$187,AA234=Datos!$B$196),Datos!$G$187,IF(AND(Y234=Datos!$B$187,AA234=Datos!$B$197),Datos!$H$187,IF(AND(Y234=Datos!$B$188,AA234=Datos!$B$193),Datos!$D$188,IF(AND(Y234=Datos!$B$188,AA234=Datos!$B$194),Datos!$E$188,IF(AND(Y234=Datos!$B$188,AA234=Datos!$B$195),Datos!$F$188,IF(AND(Y234=Datos!$B$188,AA234=Datos!$B$196),Datos!$G$188,IF(AND(Y234=Datos!$B$188,AA234=Datos!$B$197),Datos!$H$188,IF(AND(Y234=Datos!$B$189,AA234=Datos!$B$193),Datos!$D$189,IF(AND(Y234=Datos!$B$189,AA234=Datos!$B$194),Datos!$E$189,IF(AND(Y234=Datos!$B$189,AA234=Datos!$B$195),Datos!$F$189,IF(AND(Y234=Datos!$B$189,AA234=Datos!$B$196),Datos!$G$189,IF(AND(Y234=Datos!$B$189,AA234=Datos!$B$197),Datos!$H$189,IF(AND(Y234=Datos!$B$190,AA234=Datos!$B$193),Datos!$D$190,IF(AND(Y234=Datos!$B$190,AA234=Datos!$B$194),Datos!$E$190,IF(AND(Y234=Datos!$B$190,AA234=Datos!$B$195),Datos!$F$190,IF(AND(Y234=Datos!$B$190,AA234=Datos!$B$196),Datos!$G$190,IF(AND(Y234=Datos!$B$190,AA234=Datos!$B$197),Datos!$H$190,"-")))))))))))))))))))))))))</f>
        <v>-</v>
      </c>
      <c r="AC234" s="51"/>
    </row>
    <row r="235" spans="1:29" s="4" customFormat="1" ht="30" customHeight="1" x14ac:dyDescent="0.25">
      <c r="A235" s="105"/>
      <c r="B235" s="460"/>
      <c r="C235" s="461"/>
      <c r="D235" s="465"/>
      <c r="E235" s="469"/>
      <c r="F235" s="470"/>
      <c r="G235" s="259"/>
      <c r="H235" s="52"/>
      <c r="I235" s="53"/>
      <c r="J235" s="317"/>
      <c r="K235" s="317"/>
      <c r="L235" s="450"/>
      <c r="M235" s="53"/>
      <c r="N235" s="52"/>
      <c r="O235" s="52"/>
      <c r="P235" s="52"/>
      <c r="Q235" s="52"/>
      <c r="R235" s="53"/>
      <c r="S235" s="52"/>
      <c r="T235" s="52"/>
      <c r="U235" s="52"/>
      <c r="V235" s="52"/>
      <c r="W235" s="54">
        <f>((IF(S235=Datos!$B$83,0,IF(S235=Datos!$B$84,5,IF(S235=Datos!$B$85,10,IF(S235=Datos!$B$86,15,IF(S235=Datos!$B$87,20,IF(S235=Datos!$B$88,25,0)))))))/100)+((IF(T235=Datos!$B$83,0,IF(T235=Datos!$B$84,5,IF(T235=Datos!$B$85,10,IF(T235=Datos!$B$86,15,IF(T235=Datos!$B$87,20,IF(T235=Datos!$B$88,25,0)))))))/100)+((IF(U235=Datos!$B$83,0,IF(U235=Datos!$B$84,5,IF(U235=Datos!$B$85,10,IF(U235=Datos!$B$86,15,IF(U235=Datos!$B$87,20,IF(U235=Datos!$B$88,25,0)))))))/100)+((IF(V235=Datos!$B$83,0,IF(V235=Datos!$B$84,5,IF(V235=Datos!$B$85,10,IF(V235=Datos!$B$86,15,IF(V235=Datos!$B$87,20,IF(V235=Datos!$B$88,25,0)))))))/100)</f>
        <v>0</v>
      </c>
      <c r="X235" s="453"/>
      <c r="Y235" s="447"/>
      <c r="Z235" s="456"/>
      <c r="AA235" s="447"/>
      <c r="AB235" s="450"/>
      <c r="AC235" s="55"/>
    </row>
    <row r="236" spans="1:29" s="4" customFormat="1" ht="30" customHeight="1" x14ac:dyDescent="0.25">
      <c r="A236" s="105"/>
      <c r="B236" s="460"/>
      <c r="C236" s="461"/>
      <c r="D236" s="465"/>
      <c r="E236" s="469"/>
      <c r="F236" s="470"/>
      <c r="G236" s="259"/>
      <c r="H236" s="52"/>
      <c r="I236" s="53"/>
      <c r="J236" s="317"/>
      <c r="K236" s="317"/>
      <c r="L236" s="450"/>
      <c r="M236" s="53"/>
      <c r="N236" s="52"/>
      <c r="O236" s="52"/>
      <c r="P236" s="52"/>
      <c r="Q236" s="52"/>
      <c r="R236" s="53"/>
      <c r="S236" s="52"/>
      <c r="T236" s="52"/>
      <c r="U236" s="52"/>
      <c r="V236" s="52"/>
      <c r="W236" s="54">
        <f>((IF(S236=Datos!$B$83,0,IF(S236=Datos!$B$84,5,IF(S236=Datos!$B$85,10,IF(S236=Datos!$B$86,15,IF(S236=Datos!$B$87,20,IF(S236=Datos!$B$88,25,0)))))))/100)+((IF(T236=Datos!$B$83,0,IF(T236=Datos!$B$84,5,IF(T236=Datos!$B$85,10,IF(T236=Datos!$B$86,15,IF(T236=Datos!$B$87,20,IF(T236=Datos!$B$88,25,0)))))))/100)+((IF(U236=Datos!$B$83,0,IF(U236=Datos!$B$84,5,IF(U236=Datos!$B$85,10,IF(U236=Datos!$B$86,15,IF(U236=Datos!$B$87,20,IF(U236=Datos!$B$88,25,0)))))))/100)+((IF(V236=Datos!$B$83,0,IF(V236=Datos!$B$84,5,IF(V236=Datos!$B$85,10,IF(V236=Datos!$B$86,15,IF(V236=Datos!$B$87,20,IF(V236=Datos!$B$88,25,0)))))))/100)</f>
        <v>0</v>
      </c>
      <c r="X236" s="453"/>
      <c r="Y236" s="447"/>
      <c r="Z236" s="456"/>
      <c r="AA236" s="447"/>
      <c r="AB236" s="450"/>
      <c r="AC236" s="55"/>
    </row>
    <row r="237" spans="1:29" s="4" customFormat="1" ht="30" customHeight="1" x14ac:dyDescent="0.25">
      <c r="A237" s="105"/>
      <c r="B237" s="460"/>
      <c r="C237" s="461"/>
      <c r="D237" s="465"/>
      <c r="E237" s="469"/>
      <c r="F237" s="470"/>
      <c r="G237" s="259"/>
      <c r="H237" s="52"/>
      <c r="I237" s="53"/>
      <c r="J237" s="317"/>
      <c r="K237" s="317"/>
      <c r="L237" s="450"/>
      <c r="M237" s="53"/>
      <c r="N237" s="52"/>
      <c r="O237" s="52"/>
      <c r="P237" s="52"/>
      <c r="Q237" s="52"/>
      <c r="R237" s="53"/>
      <c r="S237" s="52"/>
      <c r="T237" s="52"/>
      <c r="U237" s="52"/>
      <c r="V237" s="52"/>
      <c r="W237" s="54">
        <f>((IF(S237=Datos!$B$83,0,IF(S237=Datos!$B$84,5,IF(S237=Datos!$B$85,10,IF(S237=Datos!$B$86,15,IF(S237=Datos!$B$87,20,IF(S237=Datos!$B$88,25,0)))))))/100)+((IF(T237=Datos!$B$83,0,IF(T237=Datos!$B$84,5,IF(T237=Datos!$B$85,10,IF(T237=Datos!$B$86,15,IF(T237=Datos!$B$87,20,IF(T237=Datos!$B$88,25,0)))))))/100)+((IF(U237=Datos!$B$83,0,IF(U237=Datos!$B$84,5,IF(U237=Datos!$B$85,10,IF(U237=Datos!$B$86,15,IF(U237=Datos!$B$87,20,IF(U237=Datos!$B$88,25,0)))))))/100)+((IF(V237=Datos!$B$83,0,IF(V237=Datos!$B$84,5,IF(V237=Datos!$B$85,10,IF(V237=Datos!$B$86,15,IF(V237=Datos!$B$87,20,IF(V237=Datos!$B$88,25,0)))))))/100)</f>
        <v>0</v>
      </c>
      <c r="X237" s="453"/>
      <c r="Y237" s="447"/>
      <c r="Z237" s="456"/>
      <c r="AA237" s="447"/>
      <c r="AB237" s="450"/>
      <c r="AC237" s="55"/>
    </row>
    <row r="238" spans="1:29" s="4" customFormat="1" ht="30" customHeight="1" x14ac:dyDescent="0.25">
      <c r="A238" s="105"/>
      <c r="B238" s="460"/>
      <c r="C238" s="461"/>
      <c r="D238" s="465"/>
      <c r="E238" s="469"/>
      <c r="F238" s="470"/>
      <c r="G238" s="259"/>
      <c r="H238" s="52"/>
      <c r="I238" s="53"/>
      <c r="J238" s="317"/>
      <c r="K238" s="317"/>
      <c r="L238" s="450"/>
      <c r="M238" s="53"/>
      <c r="N238" s="52"/>
      <c r="O238" s="52"/>
      <c r="P238" s="52"/>
      <c r="Q238" s="52"/>
      <c r="R238" s="53"/>
      <c r="S238" s="52"/>
      <c r="T238" s="52"/>
      <c r="U238" s="52"/>
      <c r="V238" s="52"/>
      <c r="W238" s="54">
        <f>((IF(S238=Datos!$B$83,0,IF(S238=Datos!$B$84,5,IF(S238=Datos!$B$85,10,IF(S238=Datos!$B$86,15,IF(S238=Datos!$B$87,20,IF(S238=Datos!$B$88,25,0)))))))/100)+((IF(T238=Datos!$B$83,0,IF(T238=Datos!$B$84,5,IF(T238=Datos!$B$85,10,IF(T238=Datos!$B$86,15,IF(T238=Datos!$B$87,20,IF(T238=Datos!$B$88,25,0)))))))/100)+((IF(U238=Datos!$B$83,0,IF(U238=Datos!$B$84,5,IF(U238=Datos!$B$85,10,IF(U238=Datos!$B$86,15,IF(U238=Datos!$B$87,20,IF(U238=Datos!$B$88,25,0)))))))/100)+((IF(V238=Datos!$B$83,0,IF(V238=Datos!$B$84,5,IF(V238=Datos!$B$85,10,IF(V238=Datos!$B$86,15,IF(V238=Datos!$B$87,20,IF(V238=Datos!$B$88,25,0)))))))/100)</f>
        <v>0</v>
      </c>
      <c r="X238" s="453"/>
      <c r="Y238" s="447"/>
      <c r="Z238" s="456"/>
      <c r="AA238" s="447"/>
      <c r="AB238" s="450"/>
      <c r="AC238" s="55"/>
    </row>
    <row r="239" spans="1:29" s="4" customFormat="1" ht="30" customHeight="1" thickBot="1" x14ac:dyDescent="0.3">
      <c r="A239" s="105"/>
      <c r="B239" s="462"/>
      <c r="C239" s="463"/>
      <c r="D239" s="466"/>
      <c r="E239" s="471"/>
      <c r="F239" s="472"/>
      <c r="G239" s="260"/>
      <c r="H239" s="70"/>
      <c r="I239" s="68"/>
      <c r="J239" s="318"/>
      <c r="K239" s="318"/>
      <c r="L239" s="451"/>
      <c r="M239" s="68"/>
      <c r="N239" s="70"/>
      <c r="O239" s="70"/>
      <c r="P239" s="70"/>
      <c r="Q239" s="70"/>
      <c r="R239" s="68"/>
      <c r="S239" s="70"/>
      <c r="T239" s="70"/>
      <c r="U239" s="70"/>
      <c r="V239" s="70"/>
      <c r="W239" s="69">
        <f>((IF(S239=Datos!$B$83,0,IF(S239=Datos!$B$84,5,IF(S239=Datos!$B$85,10,IF(S239=Datos!$B$86,15,IF(S239=Datos!$B$87,20,IF(S239=Datos!$B$88,25,0)))))))/100)+((IF(T239=Datos!$B$83,0,IF(T239=Datos!$B$84,5,IF(T239=Datos!$B$85,10,IF(T239=Datos!$B$86,15,IF(T239=Datos!$B$87,20,IF(T239=Datos!$B$88,25,0)))))))/100)+((IF(U239=Datos!$B$83,0,IF(U239=Datos!$B$84,5,IF(U239=Datos!$B$85,10,IF(U239=Datos!$B$86,15,IF(U239=Datos!$B$87,20,IF(U239=Datos!$B$88,25,0)))))))/100)+((IF(V239=Datos!$B$83,0,IF(V239=Datos!$B$84,5,IF(V239=Datos!$B$85,10,IF(V239=Datos!$B$86,15,IF(V239=Datos!$B$87,20,IF(V239=Datos!$B$88,25,0)))))))/100)</f>
        <v>0</v>
      </c>
      <c r="X239" s="454"/>
      <c r="Y239" s="448"/>
      <c r="Z239" s="457"/>
      <c r="AA239" s="448"/>
      <c r="AB239" s="451"/>
      <c r="AC239" s="59"/>
    </row>
    <row r="240" spans="1:29" s="4" customFormat="1" ht="30" customHeight="1" x14ac:dyDescent="0.25">
      <c r="A240" s="105"/>
      <c r="B240" s="458"/>
      <c r="C240" s="459"/>
      <c r="D240" s="464" t="str">
        <f>IF(B240=0,"",VLOOKUP(B240,'Datos SGC'!$B$50:$C$71,2))</f>
        <v/>
      </c>
      <c r="E240" s="467"/>
      <c r="F240" s="468"/>
      <c r="G240" s="258"/>
      <c r="H240" s="65"/>
      <c r="I240" s="66"/>
      <c r="J240" s="316"/>
      <c r="K240" s="316"/>
      <c r="L240" s="449" t="str">
        <f>IF(AND(J240=Datos!$B$186,K240=Datos!$B$193),Datos!$D$186,IF(AND(J240=Datos!$B$186,K240=Datos!$B$194),Datos!$E$186,IF(AND(J240=Datos!$B$186,K240=Datos!$B$195),Datos!$F$186,IF(AND(J240=Datos!$B$186,K240=Datos!$B$196),Datos!$G$186,IF(AND(J240=Datos!$B$186,K240=Datos!$B$197),Datos!$H$186,IF(AND(J240=Datos!$B$187,K240=Datos!$B$193),Datos!$D$187,IF(AND(J240=Datos!$B$187,K240=Datos!$B$194),Datos!$E$187,IF(AND(J240=Datos!$B$187,K240=Datos!$B$195),Datos!$F$187,IF(AND(J240=Datos!$B$187,K240=Datos!$B$196),Datos!$G$187,IF(AND(J240=Datos!$B$187,K240=Datos!$B$197),Datos!$H$187,IF(AND(J240=Datos!$B$188,K240=Datos!$B$193),Datos!$D$188,IF(AND(J240=Datos!$B$188,K240=Datos!$B$194),Datos!$E$188,IF(AND(J240=Datos!$B$188,K240=Datos!$B$195),Datos!$F$188,IF(AND(J240=Datos!$B$188,K240=Datos!$B$196),Datos!$G$188,IF(AND(J240=Datos!$B$188,K240=Datos!$B$197),Datos!$H$188,IF(AND(J240=Datos!$B$189,K240=Datos!$B$193),Datos!$D$189,IF(AND(J240=Datos!$B$189,K240=Datos!$B$194),Datos!$E$189,IF(AND(J240=Datos!$B$189,K240=Datos!$B$195),Datos!$F$189,IF(AND(J240=Datos!$B$189,K240=Datos!$B$196),Datos!$G$189,IF(AND(J240=Datos!$B$189,K240=Datos!$B$197),Datos!$H$189,IF(AND(J240=Datos!$B$190,K240=Datos!$B$193),Datos!$D$190,IF(AND(J240=Datos!$B$190,K240=Datos!$B$194),Datos!$E$190,IF(AND(J240=Datos!$B$190,K240=Datos!$B$195),Datos!$F$190,IF(AND(J240=Datos!$B$190,K240=Datos!$B$196),Datos!$G$190,IF(AND(J240=Datos!$B$190,K240=Datos!$B$197),Datos!$H$190,"-")))))))))))))))))))))))))</f>
        <v>-</v>
      </c>
      <c r="M240" s="66"/>
      <c r="N240" s="65"/>
      <c r="O240" s="65"/>
      <c r="P240" s="65"/>
      <c r="Q240" s="65"/>
      <c r="R240" s="66"/>
      <c r="S240" s="65"/>
      <c r="T240" s="65"/>
      <c r="U240" s="65"/>
      <c r="V240" s="65"/>
      <c r="W240" s="64">
        <f>((IF(S240=Datos!$B$83,0,IF(S240=Datos!$B$84,5,IF(S240=Datos!$B$85,10,IF(S240=Datos!$B$86,15,IF(S240=Datos!$B$87,20,IF(S240=Datos!$B$88,25,0)))))))/100)+((IF(T240=Datos!$B$83,0,IF(T240=Datos!$B$84,5,IF(T240=Datos!$B$85,10,IF(T240=Datos!$B$86,15,IF(T240=Datos!$B$87,20,IF(T240=Datos!$B$88,25,0)))))))/100)+((IF(U240=Datos!$B$83,0,IF(U240=Datos!$B$84,5,IF(U240=Datos!$B$85,10,IF(U240=Datos!$B$86,15,IF(U240=Datos!$B$87,20,IF(U240=Datos!$B$88,25,0)))))))/100)+((IF(V240=Datos!$B$83,0,IF(V240=Datos!$B$84,5,IF(V240=Datos!$B$85,10,IF(V240=Datos!$B$86,15,IF(V240=Datos!$B$87,20,IF(V240=Datos!$B$88,25,0)))))))/100)</f>
        <v>0</v>
      </c>
      <c r="X240" s="452">
        <f>IF(ISERROR((IF(R240=Datos!$B$80,W240,0)+IF(R241=Datos!$B$80,W241,0)+IF(R242=Datos!$B$80,W242,0)+IF(R243=Datos!$B$80,W243,0)+IF(R244=Datos!$B$80,W244,0)+IF(R245=Datos!$B$80,W245,0))/(IF(R240=Datos!$B$80,1,0)+IF(R241=Datos!$B$80,1,0)+IF(R242=Datos!$B$80,1,0)+IF(R243=Datos!$B$80,1,0)+IF(R244=Datos!$B$80,1,0)+IF(R245=Datos!$B$80,1,0))),0,(IF(R240=Datos!$B$80,W240,0)+IF(R241=Datos!$B$80,W241,0)+IF(R242=Datos!$B$80,W242,0)+IF(R243=Datos!$B$80,W243,0)+IF(R244=Datos!$B$80,W244,0)+IF(R245=Datos!$B$80,W245,0))/(IF(R240=Datos!$B$80,1,0)+IF(R241=Datos!$B$80,1,0)+IF(R242=Datos!$B$80,1,0)+IF(R243=Datos!$B$80,1,0)+IF(R244=Datos!$B$80,1,0)+IF(R245=Datos!$B$80,1,0)))</f>
        <v>0</v>
      </c>
      <c r="Y240" s="446" t="str">
        <f>IF(J240="","-",(IF(X240&gt;0,(IF(J240=Datos!$B$65,Datos!$B$65,IF(AND(J240=Datos!$B$66,X240&gt;0.49),Datos!$B$65,IF(AND(J240=Datos!$B$67,X240&gt;0.74),Datos!$B$65,IF(AND(J240=Datos!$B$67,X240&lt;0.75,X240&gt;0.49),Datos!$B$66,IF(AND(J240=Datos!$B$68,X240&gt;0.74),Datos!$B$66,IF(AND(J240=Datos!$B$68,X240&lt;0.75,X240&gt;0.49),Datos!$B$67,IF(AND(J240=Datos!$B$69,X240&gt;0.74),Datos!$B$67,IF(AND(J240=Datos!$B$69,X240&lt;0.75,X240&gt;0.49),Datos!$B$68,J240))))))))),J240)))</f>
        <v>-</v>
      </c>
      <c r="Z240" s="455">
        <f>IF(ISERROR((IF(R240=Datos!$B$79,W240,0)+IF(R241=Datos!$B$79,W241,0)+IF(R242=Datos!$B$79,W242,0)+IF(R243=Datos!$B$79,W243,0)+IF(R244=Datos!$B$79,W244,0)+IF(R245=Datos!$B$79,W245,0))/(IF(R240=Datos!$B$79,1,0)+IF(R241=Datos!$B$79,1,0)+IF(R242=Datos!$B$79,1,0)+IF(R243=Datos!$B$79,1,0)+IF(R244=Datos!$B$79,1,0)+IF(R245=Datos!$B$79,1,0))),0,(IF(R240=Datos!$B$79,W240,0)+IF(R241=Datos!$B$79,W241,0)+IF(R242=Datos!$B$79,W242,0)+IF(R243=Datos!$B$79,W243,0)+IF(R244=Datos!$B$79,W244,0)+IF(R245=Datos!$B$79,W245,0))/(IF(R240=Datos!$B$79,1,0)+IF(R241=Datos!$B$79,1,0)+IF(R242=Datos!$B$79,1,0)+IF(R243=Datos!$B$79,1,0)+IF(R244=Datos!$B$79,1,0)+IF(R245=Datos!$B$79,1,0)))</f>
        <v>0</v>
      </c>
      <c r="AA240" s="446" t="str">
        <f>IF(K240="","-",(IF(Z240&gt;0,(IF(K240=Datos!$B$72,Datos!$B$72,IF(AND(K240=Datos!$B$73,Z240&gt;0.49),Datos!$B$72,IF(AND(K240=Datos!$B$74,Z240&gt;0.74),Datos!$B$72,IF(AND(K240=Datos!$B$74,Z240&lt;0.75,Z240&gt;0.49),Datos!$B$73,IF(AND(K240=Datos!$B$75,Z240&gt;0.74),Datos!$B$73,IF(AND(K240=Datos!$B$75,Z240&lt;0.75,Z240&gt;0.49),Datos!$B$74,IF(AND(K240=Datos!$B$76,Z240&gt;0.74),Datos!$B$74,IF(AND(K240=Datos!$B$76,Z240&lt;0.75,Z240&gt;0.49),Datos!$B$75,K240))))))))),K240)))</f>
        <v>-</v>
      </c>
      <c r="AB240" s="449" t="str">
        <f>IF(AND(Y240=Datos!$B$186,AA240=Datos!$B$193),Datos!$D$186,IF(AND(Y240=Datos!$B$186,AA240=Datos!$B$194),Datos!$E$186,IF(AND(Y240=Datos!$B$186,AA240=Datos!$B$195),Datos!$F$186,IF(AND(Y240=Datos!$B$186,AA240=Datos!$B$196),Datos!$G$186,IF(AND(Y240=Datos!$B$186,AA240=Datos!$B$197),Datos!$H$186,IF(AND(Y240=Datos!$B$187,AA240=Datos!$B$193),Datos!$D$187,IF(AND(Y240=Datos!$B$187,AA240=Datos!$B$194),Datos!$E$187,IF(AND(Y240=Datos!$B$187,AA240=Datos!$B$195),Datos!$F$187,IF(AND(Y240=Datos!$B$187,AA240=Datos!$B$196),Datos!$G$187,IF(AND(Y240=Datos!$B$187,AA240=Datos!$B$197),Datos!$H$187,IF(AND(Y240=Datos!$B$188,AA240=Datos!$B$193),Datos!$D$188,IF(AND(Y240=Datos!$B$188,AA240=Datos!$B$194),Datos!$E$188,IF(AND(Y240=Datos!$B$188,AA240=Datos!$B$195),Datos!$F$188,IF(AND(Y240=Datos!$B$188,AA240=Datos!$B$196),Datos!$G$188,IF(AND(Y240=Datos!$B$188,AA240=Datos!$B$197),Datos!$H$188,IF(AND(Y240=Datos!$B$189,AA240=Datos!$B$193),Datos!$D$189,IF(AND(Y240=Datos!$B$189,AA240=Datos!$B$194),Datos!$E$189,IF(AND(Y240=Datos!$B$189,AA240=Datos!$B$195),Datos!$F$189,IF(AND(Y240=Datos!$B$189,AA240=Datos!$B$196),Datos!$G$189,IF(AND(Y240=Datos!$B$189,AA240=Datos!$B$197),Datos!$H$189,IF(AND(Y240=Datos!$B$190,AA240=Datos!$B$193),Datos!$D$190,IF(AND(Y240=Datos!$B$190,AA240=Datos!$B$194),Datos!$E$190,IF(AND(Y240=Datos!$B$190,AA240=Datos!$B$195),Datos!$F$190,IF(AND(Y240=Datos!$B$190,AA240=Datos!$B$196),Datos!$G$190,IF(AND(Y240=Datos!$B$190,AA240=Datos!$B$197),Datos!$H$190,"-")))))))))))))))))))))))))</f>
        <v>-</v>
      </c>
      <c r="AC240" s="51"/>
    </row>
    <row r="241" spans="1:29" s="4" customFormat="1" ht="30" customHeight="1" x14ac:dyDescent="0.25">
      <c r="A241" s="105"/>
      <c r="B241" s="460"/>
      <c r="C241" s="461"/>
      <c r="D241" s="465"/>
      <c r="E241" s="469"/>
      <c r="F241" s="470"/>
      <c r="G241" s="259"/>
      <c r="H241" s="52"/>
      <c r="I241" s="53"/>
      <c r="J241" s="317"/>
      <c r="K241" s="317"/>
      <c r="L241" s="450"/>
      <c r="M241" s="53"/>
      <c r="N241" s="52"/>
      <c r="O241" s="52"/>
      <c r="P241" s="52"/>
      <c r="Q241" s="52"/>
      <c r="R241" s="53"/>
      <c r="S241" s="52"/>
      <c r="T241" s="52"/>
      <c r="U241" s="52"/>
      <c r="V241" s="52"/>
      <c r="W241" s="54">
        <f>((IF(S241=Datos!$B$83,0,IF(S241=Datos!$B$84,5,IF(S241=Datos!$B$85,10,IF(S241=Datos!$B$86,15,IF(S241=Datos!$B$87,20,IF(S241=Datos!$B$88,25,0)))))))/100)+((IF(T241=Datos!$B$83,0,IF(T241=Datos!$B$84,5,IF(T241=Datos!$B$85,10,IF(T241=Datos!$B$86,15,IF(T241=Datos!$B$87,20,IF(T241=Datos!$B$88,25,0)))))))/100)+((IF(U241=Datos!$B$83,0,IF(U241=Datos!$B$84,5,IF(U241=Datos!$B$85,10,IF(U241=Datos!$B$86,15,IF(U241=Datos!$B$87,20,IF(U241=Datos!$B$88,25,0)))))))/100)+((IF(V241=Datos!$B$83,0,IF(V241=Datos!$B$84,5,IF(V241=Datos!$B$85,10,IF(V241=Datos!$B$86,15,IF(V241=Datos!$B$87,20,IF(V241=Datos!$B$88,25,0)))))))/100)</f>
        <v>0</v>
      </c>
      <c r="X241" s="453"/>
      <c r="Y241" s="447"/>
      <c r="Z241" s="456"/>
      <c r="AA241" s="447"/>
      <c r="AB241" s="450"/>
      <c r="AC241" s="55"/>
    </row>
    <row r="242" spans="1:29" s="4" customFormat="1" ht="30" customHeight="1" x14ac:dyDescent="0.25">
      <c r="A242" s="105"/>
      <c r="B242" s="460"/>
      <c r="C242" s="461"/>
      <c r="D242" s="465"/>
      <c r="E242" s="469"/>
      <c r="F242" s="470"/>
      <c r="G242" s="259"/>
      <c r="H242" s="52"/>
      <c r="I242" s="53"/>
      <c r="J242" s="317"/>
      <c r="K242" s="317"/>
      <c r="L242" s="450"/>
      <c r="M242" s="53"/>
      <c r="N242" s="52"/>
      <c r="O242" s="52"/>
      <c r="P242" s="52"/>
      <c r="Q242" s="52"/>
      <c r="R242" s="53"/>
      <c r="S242" s="52"/>
      <c r="T242" s="52"/>
      <c r="U242" s="52"/>
      <c r="V242" s="52"/>
      <c r="W242" s="54">
        <f>((IF(S242=Datos!$B$83,0,IF(S242=Datos!$B$84,5,IF(S242=Datos!$B$85,10,IF(S242=Datos!$B$86,15,IF(S242=Datos!$B$87,20,IF(S242=Datos!$B$88,25,0)))))))/100)+((IF(T242=Datos!$B$83,0,IF(T242=Datos!$B$84,5,IF(T242=Datos!$B$85,10,IF(T242=Datos!$B$86,15,IF(T242=Datos!$B$87,20,IF(T242=Datos!$B$88,25,0)))))))/100)+((IF(U242=Datos!$B$83,0,IF(U242=Datos!$B$84,5,IF(U242=Datos!$B$85,10,IF(U242=Datos!$B$86,15,IF(U242=Datos!$B$87,20,IF(U242=Datos!$B$88,25,0)))))))/100)+((IF(V242=Datos!$B$83,0,IF(V242=Datos!$B$84,5,IF(V242=Datos!$B$85,10,IF(V242=Datos!$B$86,15,IF(V242=Datos!$B$87,20,IF(V242=Datos!$B$88,25,0)))))))/100)</f>
        <v>0</v>
      </c>
      <c r="X242" s="453"/>
      <c r="Y242" s="447"/>
      <c r="Z242" s="456"/>
      <c r="AA242" s="447"/>
      <c r="AB242" s="450"/>
      <c r="AC242" s="55"/>
    </row>
    <row r="243" spans="1:29" s="4" customFormat="1" ht="30" customHeight="1" x14ac:dyDescent="0.25">
      <c r="A243" s="105"/>
      <c r="B243" s="460"/>
      <c r="C243" s="461"/>
      <c r="D243" s="465"/>
      <c r="E243" s="469"/>
      <c r="F243" s="470"/>
      <c r="G243" s="259"/>
      <c r="H243" s="52"/>
      <c r="I243" s="53"/>
      <c r="J243" s="317"/>
      <c r="K243" s="317"/>
      <c r="L243" s="450"/>
      <c r="M243" s="53"/>
      <c r="N243" s="52"/>
      <c r="O243" s="52"/>
      <c r="P243" s="52"/>
      <c r="Q243" s="52"/>
      <c r="R243" s="53"/>
      <c r="S243" s="52"/>
      <c r="T243" s="52"/>
      <c r="U243" s="52"/>
      <c r="V243" s="52"/>
      <c r="W243" s="54">
        <f>((IF(S243=Datos!$B$83,0,IF(S243=Datos!$B$84,5,IF(S243=Datos!$B$85,10,IF(S243=Datos!$B$86,15,IF(S243=Datos!$B$87,20,IF(S243=Datos!$B$88,25,0)))))))/100)+((IF(T243=Datos!$B$83,0,IF(T243=Datos!$B$84,5,IF(T243=Datos!$B$85,10,IF(T243=Datos!$B$86,15,IF(T243=Datos!$B$87,20,IF(T243=Datos!$B$88,25,0)))))))/100)+((IF(U243=Datos!$B$83,0,IF(U243=Datos!$B$84,5,IF(U243=Datos!$B$85,10,IF(U243=Datos!$B$86,15,IF(U243=Datos!$B$87,20,IF(U243=Datos!$B$88,25,0)))))))/100)+((IF(V243=Datos!$B$83,0,IF(V243=Datos!$B$84,5,IF(V243=Datos!$B$85,10,IF(V243=Datos!$B$86,15,IF(V243=Datos!$B$87,20,IF(V243=Datos!$B$88,25,0)))))))/100)</f>
        <v>0</v>
      </c>
      <c r="X243" s="453"/>
      <c r="Y243" s="447"/>
      <c r="Z243" s="456"/>
      <c r="AA243" s="447"/>
      <c r="AB243" s="450"/>
      <c r="AC243" s="55"/>
    </row>
    <row r="244" spans="1:29" s="4" customFormat="1" ht="30" customHeight="1" x14ac:dyDescent="0.25">
      <c r="A244" s="105"/>
      <c r="B244" s="460"/>
      <c r="C244" s="461"/>
      <c r="D244" s="465"/>
      <c r="E244" s="469"/>
      <c r="F244" s="470"/>
      <c r="G244" s="259"/>
      <c r="H244" s="52"/>
      <c r="I244" s="53"/>
      <c r="J244" s="317"/>
      <c r="K244" s="317"/>
      <c r="L244" s="450"/>
      <c r="M244" s="53"/>
      <c r="N244" s="52"/>
      <c r="O244" s="52"/>
      <c r="P244" s="52"/>
      <c r="Q244" s="52"/>
      <c r="R244" s="53"/>
      <c r="S244" s="52"/>
      <c r="T244" s="52"/>
      <c r="U244" s="52"/>
      <c r="V244" s="52"/>
      <c r="W244" s="54">
        <f>((IF(S244=Datos!$B$83,0,IF(S244=Datos!$B$84,5,IF(S244=Datos!$B$85,10,IF(S244=Datos!$B$86,15,IF(S244=Datos!$B$87,20,IF(S244=Datos!$B$88,25,0)))))))/100)+((IF(T244=Datos!$B$83,0,IF(T244=Datos!$B$84,5,IF(T244=Datos!$B$85,10,IF(T244=Datos!$B$86,15,IF(T244=Datos!$B$87,20,IF(T244=Datos!$B$88,25,0)))))))/100)+((IF(U244=Datos!$B$83,0,IF(U244=Datos!$B$84,5,IF(U244=Datos!$B$85,10,IF(U244=Datos!$B$86,15,IF(U244=Datos!$B$87,20,IF(U244=Datos!$B$88,25,0)))))))/100)+((IF(V244=Datos!$B$83,0,IF(V244=Datos!$B$84,5,IF(V244=Datos!$B$85,10,IF(V244=Datos!$B$86,15,IF(V244=Datos!$B$87,20,IF(V244=Datos!$B$88,25,0)))))))/100)</f>
        <v>0</v>
      </c>
      <c r="X244" s="453"/>
      <c r="Y244" s="447"/>
      <c r="Z244" s="456"/>
      <c r="AA244" s="447"/>
      <c r="AB244" s="450"/>
      <c r="AC244" s="55"/>
    </row>
    <row r="245" spans="1:29" s="4" customFormat="1" ht="30" customHeight="1" thickBot="1" x14ac:dyDescent="0.3">
      <c r="A245" s="105"/>
      <c r="B245" s="462"/>
      <c r="C245" s="463"/>
      <c r="D245" s="466"/>
      <c r="E245" s="471"/>
      <c r="F245" s="472"/>
      <c r="G245" s="260"/>
      <c r="H245" s="70"/>
      <c r="I245" s="68"/>
      <c r="J245" s="318"/>
      <c r="K245" s="318"/>
      <c r="L245" s="451"/>
      <c r="M245" s="68"/>
      <c r="N245" s="70"/>
      <c r="O245" s="70"/>
      <c r="P245" s="70"/>
      <c r="Q245" s="70"/>
      <c r="R245" s="68"/>
      <c r="S245" s="70"/>
      <c r="T245" s="70"/>
      <c r="U245" s="70"/>
      <c r="V245" s="70"/>
      <c r="W245" s="69">
        <f>((IF(S245=Datos!$B$83,0,IF(S245=Datos!$B$84,5,IF(S245=Datos!$B$85,10,IF(S245=Datos!$B$86,15,IF(S245=Datos!$B$87,20,IF(S245=Datos!$B$88,25,0)))))))/100)+((IF(T245=Datos!$B$83,0,IF(T245=Datos!$B$84,5,IF(T245=Datos!$B$85,10,IF(T245=Datos!$B$86,15,IF(T245=Datos!$B$87,20,IF(T245=Datos!$B$88,25,0)))))))/100)+((IF(U245=Datos!$B$83,0,IF(U245=Datos!$B$84,5,IF(U245=Datos!$B$85,10,IF(U245=Datos!$B$86,15,IF(U245=Datos!$B$87,20,IF(U245=Datos!$B$88,25,0)))))))/100)+((IF(V245=Datos!$B$83,0,IF(V245=Datos!$B$84,5,IF(V245=Datos!$B$85,10,IF(V245=Datos!$B$86,15,IF(V245=Datos!$B$87,20,IF(V245=Datos!$B$88,25,0)))))))/100)</f>
        <v>0</v>
      </c>
      <c r="X245" s="454"/>
      <c r="Y245" s="448"/>
      <c r="Z245" s="457"/>
      <c r="AA245" s="448"/>
      <c r="AB245" s="451"/>
      <c r="AC245" s="59"/>
    </row>
    <row r="246" spans="1:29" s="4" customFormat="1" ht="30" customHeight="1" x14ac:dyDescent="0.25">
      <c r="A246" s="105"/>
      <c r="B246" s="458"/>
      <c r="C246" s="459"/>
      <c r="D246" s="464" t="str">
        <f>IF(B246=0,"",VLOOKUP(B246,'Datos SGC'!$B$50:$C$71,2))</f>
        <v/>
      </c>
      <c r="E246" s="467"/>
      <c r="F246" s="468"/>
      <c r="G246" s="258"/>
      <c r="H246" s="65"/>
      <c r="I246" s="66"/>
      <c r="J246" s="316"/>
      <c r="K246" s="316"/>
      <c r="L246" s="449" t="str">
        <f>IF(AND(J246=Datos!$B$186,K246=Datos!$B$193),Datos!$D$186,IF(AND(J246=Datos!$B$186,K246=Datos!$B$194),Datos!$E$186,IF(AND(J246=Datos!$B$186,K246=Datos!$B$195),Datos!$F$186,IF(AND(J246=Datos!$B$186,K246=Datos!$B$196),Datos!$G$186,IF(AND(J246=Datos!$B$186,K246=Datos!$B$197),Datos!$H$186,IF(AND(J246=Datos!$B$187,K246=Datos!$B$193),Datos!$D$187,IF(AND(J246=Datos!$B$187,K246=Datos!$B$194),Datos!$E$187,IF(AND(J246=Datos!$B$187,K246=Datos!$B$195),Datos!$F$187,IF(AND(J246=Datos!$B$187,K246=Datos!$B$196),Datos!$G$187,IF(AND(J246=Datos!$B$187,K246=Datos!$B$197),Datos!$H$187,IF(AND(J246=Datos!$B$188,K246=Datos!$B$193),Datos!$D$188,IF(AND(J246=Datos!$B$188,K246=Datos!$B$194),Datos!$E$188,IF(AND(J246=Datos!$B$188,K246=Datos!$B$195),Datos!$F$188,IF(AND(J246=Datos!$B$188,K246=Datos!$B$196),Datos!$G$188,IF(AND(J246=Datos!$B$188,K246=Datos!$B$197),Datos!$H$188,IF(AND(J246=Datos!$B$189,K246=Datos!$B$193),Datos!$D$189,IF(AND(J246=Datos!$B$189,K246=Datos!$B$194),Datos!$E$189,IF(AND(J246=Datos!$B$189,K246=Datos!$B$195),Datos!$F$189,IF(AND(J246=Datos!$B$189,K246=Datos!$B$196),Datos!$G$189,IF(AND(J246=Datos!$B$189,K246=Datos!$B$197),Datos!$H$189,IF(AND(J246=Datos!$B$190,K246=Datos!$B$193),Datos!$D$190,IF(AND(J246=Datos!$B$190,K246=Datos!$B$194),Datos!$E$190,IF(AND(J246=Datos!$B$190,K246=Datos!$B$195),Datos!$F$190,IF(AND(J246=Datos!$B$190,K246=Datos!$B$196),Datos!$G$190,IF(AND(J246=Datos!$B$190,K246=Datos!$B$197),Datos!$H$190,"-")))))))))))))))))))))))))</f>
        <v>-</v>
      </c>
      <c r="M246" s="66"/>
      <c r="N246" s="65"/>
      <c r="O246" s="65"/>
      <c r="P246" s="65"/>
      <c r="Q246" s="65"/>
      <c r="R246" s="66"/>
      <c r="S246" s="65"/>
      <c r="T246" s="65"/>
      <c r="U246" s="65"/>
      <c r="V246" s="65"/>
      <c r="W246" s="64">
        <f>((IF(S246=Datos!$B$83,0,IF(S246=Datos!$B$84,5,IF(S246=Datos!$B$85,10,IF(S246=Datos!$B$86,15,IF(S246=Datos!$B$87,20,IF(S246=Datos!$B$88,25,0)))))))/100)+((IF(T246=Datos!$B$83,0,IF(T246=Datos!$B$84,5,IF(T246=Datos!$B$85,10,IF(T246=Datos!$B$86,15,IF(T246=Datos!$B$87,20,IF(T246=Datos!$B$88,25,0)))))))/100)+((IF(U246=Datos!$B$83,0,IF(U246=Datos!$B$84,5,IF(U246=Datos!$B$85,10,IF(U246=Datos!$B$86,15,IF(U246=Datos!$B$87,20,IF(U246=Datos!$B$88,25,0)))))))/100)+((IF(V246=Datos!$B$83,0,IF(V246=Datos!$B$84,5,IF(V246=Datos!$B$85,10,IF(V246=Datos!$B$86,15,IF(V246=Datos!$B$87,20,IF(V246=Datos!$B$88,25,0)))))))/100)</f>
        <v>0</v>
      </c>
      <c r="X246" s="452">
        <f>IF(ISERROR((IF(R246=Datos!$B$80,W246,0)+IF(R247=Datos!$B$80,W247,0)+IF(R248=Datos!$B$80,W248,0)+IF(R249=Datos!$B$80,W249,0)+IF(R250=Datos!$B$80,W250,0)+IF(R251=Datos!$B$80,W251,0))/(IF(R246=Datos!$B$80,1,0)+IF(R247=Datos!$B$80,1,0)+IF(R248=Datos!$B$80,1,0)+IF(R249=Datos!$B$80,1,0)+IF(R250=Datos!$B$80,1,0)+IF(R251=Datos!$B$80,1,0))),0,(IF(R246=Datos!$B$80,W246,0)+IF(R247=Datos!$B$80,W247,0)+IF(R248=Datos!$B$80,W248,0)+IF(R249=Datos!$B$80,W249,0)+IF(R250=Datos!$B$80,W250,0)+IF(R251=Datos!$B$80,W251,0))/(IF(R246=Datos!$B$80,1,0)+IF(R247=Datos!$B$80,1,0)+IF(R248=Datos!$B$80,1,0)+IF(R249=Datos!$B$80,1,0)+IF(R250=Datos!$B$80,1,0)+IF(R251=Datos!$B$80,1,0)))</f>
        <v>0</v>
      </c>
      <c r="Y246" s="446" t="str">
        <f>IF(J246="","-",(IF(X246&gt;0,(IF(J246=Datos!$B$65,Datos!$B$65,IF(AND(J246=Datos!$B$66,X246&gt;0.49),Datos!$B$65,IF(AND(J246=Datos!$B$67,X246&gt;0.74),Datos!$B$65,IF(AND(J246=Datos!$B$67,X246&lt;0.75,X246&gt;0.49),Datos!$B$66,IF(AND(J246=Datos!$B$68,X246&gt;0.74),Datos!$B$66,IF(AND(J246=Datos!$B$68,X246&lt;0.75,X246&gt;0.49),Datos!$B$67,IF(AND(J246=Datos!$B$69,X246&gt;0.74),Datos!$B$67,IF(AND(J246=Datos!$B$69,X246&lt;0.75,X246&gt;0.49),Datos!$B$68,J246))))))))),J246)))</f>
        <v>-</v>
      </c>
      <c r="Z246" s="455">
        <f>IF(ISERROR((IF(R246=Datos!$B$79,W246,0)+IF(R247=Datos!$B$79,W247,0)+IF(R248=Datos!$B$79,W248,0)+IF(R249=Datos!$B$79,W249,0)+IF(R250=Datos!$B$79,W250,0)+IF(R251=Datos!$B$79,W251,0))/(IF(R246=Datos!$B$79,1,0)+IF(R247=Datos!$B$79,1,0)+IF(R248=Datos!$B$79,1,0)+IF(R249=Datos!$B$79,1,0)+IF(R250=Datos!$B$79,1,0)+IF(R251=Datos!$B$79,1,0))),0,(IF(R246=Datos!$B$79,W246,0)+IF(R247=Datos!$B$79,W247,0)+IF(R248=Datos!$B$79,W248,0)+IF(R249=Datos!$B$79,W249,0)+IF(R250=Datos!$B$79,W250,0)+IF(R251=Datos!$B$79,W251,0))/(IF(R246=Datos!$B$79,1,0)+IF(R247=Datos!$B$79,1,0)+IF(R248=Datos!$B$79,1,0)+IF(R249=Datos!$B$79,1,0)+IF(R250=Datos!$B$79,1,0)+IF(R251=Datos!$B$79,1,0)))</f>
        <v>0</v>
      </c>
      <c r="AA246" s="446" t="str">
        <f>IF(K246="","-",(IF(Z246&gt;0,(IF(K246=Datos!$B$72,Datos!$B$72,IF(AND(K246=Datos!$B$73,Z246&gt;0.49),Datos!$B$72,IF(AND(K246=Datos!$B$74,Z246&gt;0.74),Datos!$B$72,IF(AND(K246=Datos!$B$74,Z246&lt;0.75,Z246&gt;0.49),Datos!$B$73,IF(AND(K246=Datos!$B$75,Z246&gt;0.74),Datos!$B$73,IF(AND(K246=Datos!$B$75,Z246&lt;0.75,Z246&gt;0.49),Datos!$B$74,IF(AND(K246=Datos!$B$76,Z246&gt;0.74),Datos!$B$74,IF(AND(K246=Datos!$B$76,Z246&lt;0.75,Z246&gt;0.49),Datos!$B$75,K246))))))))),K246)))</f>
        <v>-</v>
      </c>
      <c r="AB246" s="449" t="str">
        <f>IF(AND(Y246=Datos!$B$186,AA246=Datos!$B$193),Datos!$D$186,IF(AND(Y246=Datos!$B$186,AA246=Datos!$B$194),Datos!$E$186,IF(AND(Y246=Datos!$B$186,AA246=Datos!$B$195),Datos!$F$186,IF(AND(Y246=Datos!$B$186,AA246=Datos!$B$196),Datos!$G$186,IF(AND(Y246=Datos!$B$186,AA246=Datos!$B$197),Datos!$H$186,IF(AND(Y246=Datos!$B$187,AA246=Datos!$B$193),Datos!$D$187,IF(AND(Y246=Datos!$B$187,AA246=Datos!$B$194),Datos!$E$187,IF(AND(Y246=Datos!$B$187,AA246=Datos!$B$195),Datos!$F$187,IF(AND(Y246=Datos!$B$187,AA246=Datos!$B$196),Datos!$G$187,IF(AND(Y246=Datos!$B$187,AA246=Datos!$B$197),Datos!$H$187,IF(AND(Y246=Datos!$B$188,AA246=Datos!$B$193),Datos!$D$188,IF(AND(Y246=Datos!$B$188,AA246=Datos!$B$194),Datos!$E$188,IF(AND(Y246=Datos!$B$188,AA246=Datos!$B$195),Datos!$F$188,IF(AND(Y246=Datos!$B$188,AA246=Datos!$B$196),Datos!$G$188,IF(AND(Y246=Datos!$B$188,AA246=Datos!$B$197),Datos!$H$188,IF(AND(Y246=Datos!$B$189,AA246=Datos!$B$193),Datos!$D$189,IF(AND(Y246=Datos!$B$189,AA246=Datos!$B$194),Datos!$E$189,IF(AND(Y246=Datos!$B$189,AA246=Datos!$B$195),Datos!$F$189,IF(AND(Y246=Datos!$B$189,AA246=Datos!$B$196),Datos!$G$189,IF(AND(Y246=Datos!$B$189,AA246=Datos!$B$197),Datos!$H$189,IF(AND(Y246=Datos!$B$190,AA246=Datos!$B$193),Datos!$D$190,IF(AND(Y246=Datos!$B$190,AA246=Datos!$B$194),Datos!$E$190,IF(AND(Y246=Datos!$B$190,AA246=Datos!$B$195),Datos!$F$190,IF(AND(Y246=Datos!$B$190,AA246=Datos!$B$196),Datos!$G$190,IF(AND(Y246=Datos!$B$190,AA246=Datos!$B$197),Datos!$H$190,"-")))))))))))))))))))))))))</f>
        <v>-</v>
      </c>
      <c r="AC246" s="51"/>
    </row>
    <row r="247" spans="1:29" s="4" customFormat="1" ht="30" customHeight="1" x14ac:dyDescent="0.25">
      <c r="A247" s="105"/>
      <c r="B247" s="460"/>
      <c r="C247" s="461"/>
      <c r="D247" s="465"/>
      <c r="E247" s="469"/>
      <c r="F247" s="470"/>
      <c r="G247" s="259"/>
      <c r="H247" s="52"/>
      <c r="I247" s="53"/>
      <c r="J247" s="317"/>
      <c r="K247" s="317"/>
      <c r="L247" s="450"/>
      <c r="M247" s="53"/>
      <c r="N247" s="52"/>
      <c r="O247" s="52"/>
      <c r="P247" s="52"/>
      <c r="Q247" s="52"/>
      <c r="R247" s="53"/>
      <c r="S247" s="52"/>
      <c r="T247" s="52"/>
      <c r="U247" s="52"/>
      <c r="V247" s="52"/>
      <c r="W247" s="54">
        <f>((IF(S247=Datos!$B$83,0,IF(S247=Datos!$B$84,5,IF(S247=Datos!$B$85,10,IF(S247=Datos!$B$86,15,IF(S247=Datos!$B$87,20,IF(S247=Datos!$B$88,25,0)))))))/100)+((IF(T247=Datos!$B$83,0,IF(T247=Datos!$B$84,5,IF(T247=Datos!$B$85,10,IF(T247=Datos!$B$86,15,IF(T247=Datos!$B$87,20,IF(T247=Datos!$B$88,25,0)))))))/100)+((IF(U247=Datos!$B$83,0,IF(U247=Datos!$B$84,5,IF(U247=Datos!$B$85,10,IF(U247=Datos!$B$86,15,IF(U247=Datos!$B$87,20,IF(U247=Datos!$B$88,25,0)))))))/100)+((IF(V247=Datos!$B$83,0,IF(V247=Datos!$B$84,5,IF(V247=Datos!$B$85,10,IF(V247=Datos!$B$86,15,IF(V247=Datos!$B$87,20,IF(V247=Datos!$B$88,25,0)))))))/100)</f>
        <v>0</v>
      </c>
      <c r="X247" s="453"/>
      <c r="Y247" s="447"/>
      <c r="Z247" s="456"/>
      <c r="AA247" s="447"/>
      <c r="AB247" s="450"/>
      <c r="AC247" s="55"/>
    </row>
    <row r="248" spans="1:29" s="4" customFormat="1" ht="30" customHeight="1" x14ac:dyDescent="0.25">
      <c r="A248" s="105"/>
      <c r="B248" s="460"/>
      <c r="C248" s="461"/>
      <c r="D248" s="465"/>
      <c r="E248" s="469"/>
      <c r="F248" s="470"/>
      <c r="G248" s="259"/>
      <c r="H248" s="52"/>
      <c r="I248" s="53"/>
      <c r="J248" s="317"/>
      <c r="K248" s="317"/>
      <c r="L248" s="450"/>
      <c r="M248" s="53"/>
      <c r="N248" s="52"/>
      <c r="O248" s="52"/>
      <c r="P248" s="52"/>
      <c r="Q248" s="52"/>
      <c r="R248" s="53"/>
      <c r="S248" s="52"/>
      <c r="T248" s="52"/>
      <c r="U248" s="52"/>
      <c r="V248" s="52"/>
      <c r="W248" s="54">
        <f>((IF(S248=Datos!$B$83,0,IF(S248=Datos!$B$84,5,IF(S248=Datos!$B$85,10,IF(S248=Datos!$B$86,15,IF(S248=Datos!$B$87,20,IF(S248=Datos!$B$88,25,0)))))))/100)+((IF(T248=Datos!$B$83,0,IF(T248=Datos!$B$84,5,IF(T248=Datos!$B$85,10,IF(T248=Datos!$B$86,15,IF(T248=Datos!$B$87,20,IF(T248=Datos!$B$88,25,0)))))))/100)+((IF(U248=Datos!$B$83,0,IF(U248=Datos!$B$84,5,IF(U248=Datos!$B$85,10,IF(U248=Datos!$B$86,15,IF(U248=Datos!$B$87,20,IF(U248=Datos!$B$88,25,0)))))))/100)+((IF(V248=Datos!$B$83,0,IF(V248=Datos!$B$84,5,IF(V248=Datos!$B$85,10,IF(V248=Datos!$B$86,15,IF(V248=Datos!$B$87,20,IF(V248=Datos!$B$88,25,0)))))))/100)</f>
        <v>0</v>
      </c>
      <c r="X248" s="453"/>
      <c r="Y248" s="447"/>
      <c r="Z248" s="456"/>
      <c r="AA248" s="447"/>
      <c r="AB248" s="450"/>
      <c r="AC248" s="55"/>
    </row>
    <row r="249" spans="1:29" s="4" customFormat="1" ht="30" customHeight="1" x14ac:dyDescent="0.25">
      <c r="A249" s="105"/>
      <c r="B249" s="460"/>
      <c r="C249" s="461"/>
      <c r="D249" s="465"/>
      <c r="E249" s="469"/>
      <c r="F249" s="470"/>
      <c r="G249" s="259"/>
      <c r="H249" s="52"/>
      <c r="I249" s="53"/>
      <c r="J249" s="317"/>
      <c r="K249" s="317"/>
      <c r="L249" s="450"/>
      <c r="M249" s="53"/>
      <c r="N249" s="52"/>
      <c r="O249" s="52"/>
      <c r="P249" s="52"/>
      <c r="Q249" s="52"/>
      <c r="R249" s="53"/>
      <c r="S249" s="52"/>
      <c r="T249" s="52"/>
      <c r="U249" s="52"/>
      <c r="V249" s="52"/>
      <c r="W249" s="54">
        <f>((IF(S249=Datos!$B$83,0,IF(S249=Datos!$B$84,5,IF(S249=Datos!$B$85,10,IF(S249=Datos!$B$86,15,IF(S249=Datos!$B$87,20,IF(S249=Datos!$B$88,25,0)))))))/100)+((IF(T249=Datos!$B$83,0,IF(T249=Datos!$B$84,5,IF(T249=Datos!$B$85,10,IF(T249=Datos!$B$86,15,IF(T249=Datos!$B$87,20,IF(T249=Datos!$B$88,25,0)))))))/100)+((IF(U249=Datos!$B$83,0,IF(U249=Datos!$B$84,5,IF(U249=Datos!$B$85,10,IF(U249=Datos!$B$86,15,IF(U249=Datos!$B$87,20,IF(U249=Datos!$B$88,25,0)))))))/100)+((IF(V249=Datos!$B$83,0,IF(V249=Datos!$B$84,5,IF(V249=Datos!$B$85,10,IF(V249=Datos!$B$86,15,IF(V249=Datos!$B$87,20,IF(V249=Datos!$B$88,25,0)))))))/100)</f>
        <v>0</v>
      </c>
      <c r="X249" s="453"/>
      <c r="Y249" s="447"/>
      <c r="Z249" s="456"/>
      <c r="AA249" s="447"/>
      <c r="AB249" s="450"/>
      <c r="AC249" s="55"/>
    </row>
    <row r="250" spans="1:29" s="4" customFormat="1" ht="30" customHeight="1" x14ac:dyDescent="0.25">
      <c r="A250" s="105"/>
      <c r="B250" s="460"/>
      <c r="C250" s="461"/>
      <c r="D250" s="465"/>
      <c r="E250" s="469"/>
      <c r="F250" s="470"/>
      <c r="G250" s="259"/>
      <c r="H250" s="52"/>
      <c r="I250" s="53"/>
      <c r="J250" s="317"/>
      <c r="K250" s="317"/>
      <c r="L250" s="450"/>
      <c r="M250" s="53"/>
      <c r="N250" s="52"/>
      <c r="O250" s="52"/>
      <c r="P250" s="52"/>
      <c r="Q250" s="52"/>
      <c r="R250" s="53"/>
      <c r="S250" s="52"/>
      <c r="T250" s="52"/>
      <c r="U250" s="52"/>
      <c r="V250" s="52"/>
      <c r="W250" s="54">
        <f>((IF(S250=Datos!$B$83,0,IF(S250=Datos!$B$84,5,IF(S250=Datos!$B$85,10,IF(S250=Datos!$B$86,15,IF(S250=Datos!$B$87,20,IF(S250=Datos!$B$88,25,0)))))))/100)+((IF(T250=Datos!$B$83,0,IF(T250=Datos!$B$84,5,IF(T250=Datos!$B$85,10,IF(T250=Datos!$B$86,15,IF(T250=Datos!$B$87,20,IF(T250=Datos!$B$88,25,0)))))))/100)+((IF(U250=Datos!$B$83,0,IF(U250=Datos!$B$84,5,IF(U250=Datos!$B$85,10,IF(U250=Datos!$B$86,15,IF(U250=Datos!$B$87,20,IF(U250=Datos!$B$88,25,0)))))))/100)+((IF(V250=Datos!$B$83,0,IF(V250=Datos!$B$84,5,IF(V250=Datos!$B$85,10,IF(V250=Datos!$B$86,15,IF(V250=Datos!$B$87,20,IF(V250=Datos!$B$88,25,0)))))))/100)</f>
        <v>0</v>
      </c>
      <c r="X250" s="453"/>
      <c r="Y250" s="447"/>
      <c r="Z250" s="456"/>
      <c r="AA250" s="447"/>
      <c r="AB250" s="450"/>
      <c r="AC250" s="55"/>
    </row>
    <row r="251" spans="1:29" s="4" customFormat="1" ht="30" customHeight="1" thickBot="1" x14ac:dyDescent="0.3">
      <c r="A251" s="105"/>
      <c r="B251" s="462"/>
      <c r="C251" s="463"/>
      <c r="D251" s="466"/>
      <c r="E251" s="471"/>
      <c r="F251" s="472"/>
      <c r="G251" s="260"/>
      <c r="H251" s="70"/>
      <c r="I251" s="68"/>
      <c r="J251" s="318"/>
      <c r="K251" s="318"/>
      <c r="L251" s="451"/>
      <c r="M251" s="68"/>
      <c r="N251" s="70"/>
      <c r="O251" s="70"/>
      <c r="P251" s="70"/>
      <c r="Q251" s="70"/>
      <c r="R251" s="68"/>
      <c r="S251" s="70"/>
      <c r="T251" s="70"/>
      <c r="U251" s="70"/>
      <c r="V251" s="70"/>
      <c r="W251" s="69">
        <f>((IF(S251=Datos!$B$83,0,IF(S251=Datos!$B$84,5,IF(S251=Datos!$B$85,10,IF(S251=Datos!$B$86,15,IF(S251=Datos!$B$87,20,IF(S251=Datos!$B$88,25,0)))))))/100)+((IF(T251=Datos!$B$83,0,IF(T251=Datos!$B$84,5,IF(T251=Datos!$B$85,10,IF(T251=Datos!$B$86,15,IF(T251=Datos!$B$87,20,IF(T251=Datos!$B$88,25,0)))))))/100)+((IF(U251=Datos!$B$83,0,IF(U251=Datos!$B$84,5,IF(U251=Datos!$B$85,10,IF(U251=Datos!$B$86,15,IF(U251=Datos!$B$87,20,IF(U251=Datos!$B$88,25,0)))))))/100)+((IF(V251=Datos!$B$83,0,IF(V251=Datos!$B$84,5,IF(V251=Datos!$B$85,10,IF(V251=Datos!$B$86,15,IF(V251=Datos!$B$87,20,IF(V251=Datos!$B$88,25,0)))))))/100)</f>
        <v>0</v>
      </c>
      <c r="X251" s="454"/>
      <c r="Y251" s="448"/>
      <c r="Z251" s="457"/>
      <c r="AA251" s="448"/>
      <c r="AB251" s="451"/>
      <c r="AC251" s="59"/>
    </row>
    <row r="252" spans="1:29" s="4" customFormat="1" ht="30" customHeight="1" x14ac:dyDescent="0.25">
      <c r="A252" s="105"/>
      <c r="B252" s="458"/>
      <c r="C252" s="459"/>
      <c r="D252" s="464" t="str">
        <f>IF(B252=0,"",VLOOKUP(B252,'Datos SGC'!$B$50:$C$71,2))</f>
        <v/>
      </c>
      <c r="E252" s="467"/>
      <c r="F252" s="468"/>
      <c r="G252" s="258"/>
      <c r="H252" s="65"/>
      <c r="I252" s="66"/>
      <c r="J252" s="316"/>
      <c r="K252" s="316"/>
      <c r="L252" s="449" t="str">
        <f>IF(AND(J252=Datos!$B$186,K252=Datos!$B$193),Datos!$D$186,IF(AND(J252=Datos!$B$186,K252=Datos!$B$194),Datos!$E$186,IF(AND(J252=Datos!$B$186,K252=Datos!$B$195),Datos!$F$186,IF(AND(J252=Datos!$B$186,K252=Datos!$B$196),Datos!$G$186,IF(AND(J252=Datos!$B$186,K252=Datos!$B$197),Datos!$H$186,IF(AND(J252=Datos!$B$187,K252=Datos!$B$193),Datos!$D$187,IF(AND(J252=Datos!$B$187,K252=Datos!$B$194),Datos!$E$187,IF(AND(J252=Datos!$B$187,K252=Datos!$B$195),Datos!$F$187,IF(AND(J252=Datos!$B$187,K252=Datos!$B$196),Datos!$G$187,IF(AND(J252=Datos!$B$187,K252=Datos!$B$197),Datos!$H$187,IF(AND(J252=Datos!$B$188,K252=Datos!$B$193),Datos!$D$188,IF(AND(J252=Datos!$B$188,K252=Datos!$B$194),Datos!$E$188,IF(AND(J252=Datos!$B$188,K252=Datos!$B$195),Datos!$F$188,IF(AND(J252=Datos!$B$188,K252=Datos!$B$196),Datos!$G$188,IF(AND(J252=Datos!$B$188,K252=Datos!$B$197),Datos!$H$188,IF(AND(J252=Datos!$B$189,K252=Datos!$B$193),Datos!$D$189,IF(AND(J252=Datos!$B$189,K252=Datos!$B$194),Datos!$E$189,IF(AND(J252=Datos!$B$189,K252=Datos!$B$195),Datos!$F$189,IF(AND(J252=Datos!$B$189,K252=Datos!$B$196),Datos!$G$189,IF(AND(J252=Datos!$B$189,K252=Datos!$B$197),Datos!$H$189,IF(AND(J252=Datos!$B$190,K252=Datos!$B$193),Datos!$D$190,IF(AND(J252=Datos!$B$190,K252=Datos!$B$194),Datos!$E$190,IF(AND(J252=Datos!$B$190,K252=Datos!$B$195),Datos!$F$190,IF(AND(J252=Datos!$B$190,K252=Datos!$B$196),Datos!$G$190,IF(AND(J252=Datos!$B$190,K252=Datos!$B$197),Datos!$H$190,"-")))))))))))))))))))))))))</f>
        <v>-</v>
      </c>
      <c r="M252" s="66"/>
      <c r="N252" s="65"/>
      <c r="O252" s="65"/>
      <c r="P252" s="65"/>
      <c r="Q252" s="65"/>
      <c r="R252" s="66"/>
      <c r="S252" s="65"/>
      <c r="T252" s="65"/>
      <c r="U252" s="65"/>
      <c r="V252" s="65"/>
      <c r="W252" s="64">
        <f>((IF(S252=Datos!$B$83,0,IF(S252=Datos!$B$84,5,IF(S252=Datos!$B$85,10,IF(S252=Datos!$B$86,15,IF(S252=Datos!$B$87,20,IF(S252=Datos!$B$88,25,0)))))))/100)+((IF(T252=Datos!$B$83,0,IF(T252=Datos!$B$84,5,IF(T252=Datos!$B$85,10,IF(T252=Datos!$B$86,15,IF(T252=Datos!$B$87,20,IF(T252=Datos!$B$88,25,0)))))))/100)+((IF(U252=Datos!$B$83,0,IF(U252=Datos!$B$84,5,IF(U252=Datos!$B$85,10,IF(U252=Datos!$B$86,15,IF(U252=Datos!$B$87,20,IF(U252=Datos!$B$88,25,0)))))))/100)+((IF(V252=Datos!$B$83,0,IF(V252=Datos!$B$84,5,IF(V252=Datos!$B$85,10,IF(V252=Datos!$B$86,15,IF(V252=Datos!$B$87,20,IF(V252=Datos!$B$88,25,0)))))))/100)</f>
        <v>0</v>
      </c>
      <c r="X252" s="452">
        <f>IF(ISERROR((IF(R252=Datos!$B$80,W252,0)+IF(R253=Datos!$B$80,W253,0)+IF(R254=Datos!$B$80,W254,0)+IF(R255=Datos!$B$80,W255,0)+IF(R256=Datos!$B$80,W256,0)+IF(R257=Datos!$B$80,W257,0))/(IF(R252=Datos!$B$80,1,0)+IF(R253=Datos!$B$80,1,0)+IF(R254=Datos!$B$80,1,0)+IF(R255=Datos!$B$80,1,0)+IF(R256=Datos!$B$80,1,0)+IF(R257=Datos!$B$80,1,0))),0,(IF(R252=Datos!$B$80,W252,0)+IF(R253=Datos!$B$80,W253,0)+IF(R254=Datos!$B$80,W254,0)+IF(R255=Datos!$B$80,W255,0)+IF(R256=Datos!$B$80,W256,0)+IF(R257=Datos!$B$80,W257,0))/(IF(R252=Datos!$B$80,1,0)+IF(R253=Datos!$B$80,1,0)+IF(R254=Datos!$B$80,1,0)+IF(R255=Datos!$B$80,1,0)+IF(R256=Datos!$B$80,1,0)+IF(R257=Datos!$B$80,1,0)))</f>
        <v>0</v>
      </c>
      <c r="Y252" s="446" t="str">
        <f>IF(J252="","-",(IF(X252&gt;0,(IF(J252=Datos!$B$65,Datos!$B$65,IF(AND(J252=Datos!$B$66,X252&gt;0.49),Datos!$B$65,IF(AND(J252=Datos!$B$67,X252&gt;0.74),Datos!$B$65,IF(AND(J252=Datos!$B$67,X252&lt;0.75,X252&gt;0.49),Datos!$B$66,IF(AND(J252=Datos!$B$68,X252&gt;0.74),Datos!$B$66,IF(AND(J252=Datos!$B$68,X252&lt;0.75,X252&gt;0.49),Datos!$B$67,IF(AND(J252=Datos!$B$69,X252&gt;0.74),Datos!$B$67,IF(AND(J252=Datos!$B$69,X252&lt;0.75,X252&gt;0.49),Datos!$B$68,J252))))))))),J252)))</f>
        <v>-</v>
      </c>
      <c r="Z252" s="455">
        <f>IF(ISERROR((IF(R252=Datos!$B$79,W252,0)+IF(R253=Datos!$B$79,W253,0)+IF(R254=Datos!$B$79,W254,0)+IF(R255=Datos!$B$79,W255,0)+IF(R256=Datos!$B$79,W256,0)+IF(R257=Datos!$B$79,W257,0))/(IF(R252=Datos!$B$79,1,0)+IF(R253=Datos!$B$79,1,0)+IF(R254=Datos!$B$79,1,0)+IF(R255=Datos!$B$79,1,0)+IF(R256=Datos!$B$79,1,0)+IF(R257=Datos!$B$79,1,0))),0,(IF(R252=Datos!$B$79,W252,0)+IF(R253=Datos!$B$79,W253,0)+IF(R254=Datos!$B$79,W254,0)+IF(R255=Datos!$B$79,W255,0)+IF(R256=Datos!$B$79,W256,0)+IF(R257=Datos!$B$79,W257,0))/(IF(R252=Datos!$B$79,1,0)+IF(R253=Datos!$B$79,1,0)+IF(R254=Datos!$B$79,1,0)+IF(R255=Datos!$B$79,1,0)+IF(R256=Datos!$B$79,1,0)+IF(R257=Datos!$B$79,1,0)))</f>
        <v>0</v>
      </c>
      <c r="AA252" s="446" t="str">
        <f>IF(K252="","-",(IF(Z252&gt;0,(IF(K252=Datos!$B$72,Datos!$B$72,IF(AND(K252=Datos!$B$73,Z252&gt;0.49),Datos!$B$72,IF(AND(K252=Datos!$B$74,Z252&gt;0.74),Datos!$B$72,IF(AND(K252=Datos!$B$74,Z252&lt;0.75,Z252&gt;0.49),Datos!$B$73,IF(AND(K252=Datos!$B$75,Z252&gt;0.74),Datos!$B$73,IF(AND(K252=Datos!$B$75,Z252&lt;0.75,Z252&gt;0.49),Datos!$B$74,IF(AND(K252=Datos!$B$76,Z252&gt;0.74),Datos!$B$74,IF(AND(K252=Datos!$B$76,Z252&lt;0.75,Z252&gt;0.49),Datos!$B$75,K252))))))))),K252)))</f>
        <v>-</v>
      </c>
      <c r="AB252" s="449" t="str">
        <f>IF(AND(Y252=Datos!$B$186,AA252=Datos!$B$193),Datos!$D$186,IF(AND(Y252=Datos!$B$186,AA252=Datos!$B$194),Datos!$E$186,IF(AND(Y252=Datos!$B$186,AA252=Datos!$B$195),Datos!$F$186,IF(AND(Y252=Datos!$B$186,AA252=Datos!$B$196),Datos!$G$186,IF(AND(Y252=Datos!$B$186,AA252=Datos!$B$197),Datos!$H$186,IF(AND(Y252=Datos!$B$187,AA252=Datos!$B$193),Datos!$D$187,IF(AND(Y252=Datos!$B$187,AA252=Datos!$B$194),Datos!$E$187,IF(AND(Y252=Datos!$B$187,AA252=Datos!$B$195),Datos!$F$187,IF(AND(Y252=Datos!$B$187,AA252=Datos!$B$196),Datos!$G$187,IF(AND(Y252=Datos!$B$187,AA252=Datos!$B$197),Datos!$H$187,IF(AND(Y252=Datos!$B$188,AA252=Datos!$B$193),Datos!$D$188,IF(AND(Y252=Datos!$B$188,AA252=Datos!$B$194),Datos!$E$188,IF(AND(Y252=Datos!$B$188,AA252=Datos!$B$195),Datos!$F$188,IF(AND(Y252=Datos!$B$188,AA252=Datos!$B$196),Datos!$G$188,IF(AND(Y252=Datos!$B$188,AA252=Datos!$B$197),Datos!$H$188,IF(AND(Y252=Datos!$B$189,AA252=Datos!$B$193),Datos!$D$189,IF(AND(Y252=Datos!$B$189,AA252=Datos!$B$194),Datos!$E$189,IF(AND(Y252=Datos!$B$189,AA252=Datos!$B$195),Datos!$F$189,IF(AND(Y252=Datos!$B$189,AA252=Datos!$B$196),Datos!$G$189,IF(AND(Y252=Datos!$B$189,AA252=Datos!$B$197),Datos!$H$189,IF(AND(Y252=Datos!$B$190,AA252=Datos!$B$193),Datos!$D$190,IF(AND(Y252=Datos!$B$190,AA252=Datos!$B$194),Datos!$E$190,IF(AND(Y252=Datos!$B$190,AA252=Datos!$B$195),Datos!$F$190,IF(AND(Y252=Datos!$B$190,AA252=Datos!$B$196),Datos!$G$190,IF(AND(Y252=Datos!$B$190,AA252=Datos!$B$197),Datos!$H$190,"-")))))))))))))))))))))))))</f>
        <v>-</v>
      </c>
      <c r="AC252" s="51"/>
    </row>
    <row r="253" spans="1:29" s="4" customFormat="1" ht="30" customHeight="1" x14ac:dyDescent="0.25">
      <c r="A253" s="105"/>
      <c r="B253" s="460"/>
      <c r="C253" s="461"/>
      <c r="D253" s="465"/>
      <c r="E253" s="469"/>
      <c r="F253" s="470"/>
      <c r="G253" s="259"/>
      <c r="H253" s="52"/>
      <c r="I253" s="53"/>
      <c r="J253" s="317"/>
      <c r="K253" s="317"/>
      <c r="L253" s="450"/>
      <c r="M253" s="53"/>
      <c r="N253" s="52"/>
      <c r="O253" s="52"/>
      <c r="P253" s="52"/>
      <c r="Q253" s="52"/>
      <c r="R253" s="53"/>
      <c r="S253" s="52"/>
      <c r="T253" s="52"/>
      <c r="U253" s="52"/>
      <c r="V253" s="52"/>
      <c r="W253" s="54">
        <f>((IF(S253=Datos!$B$83,0,IF(S253=Datos!$B$84,5,IF(S253=Datos!$B$85,10,IF(S253=Datos!$B$86,15,IF(S253=Datos!$B$87,20,IF(S253=Datos!$B$88,25,0)))))))/100)+((IF(T253=Datos!$B$83,0,IF(T253=Datos!$B$84,5,IF(T253=Datos!$B$85,10,IF(T253=Datos!$B$86,15,IF(T253=Datos!$B$87,20,IF(T253=Datos!$B$88,25,0)))))))/100)+((IF(U253=Datos!$B$83,0,IF(U253=Datos!$B$84,5,IF(U253=Datos!$B$85,10,IF(U253=Datos!$B$86,15,IF(U253=Datos!$B$87,20,IF(U253=Datos!$B$88,25,0)))))))/100)+((IF(V253=Datos!$B$83,0,IF(V253=Datos!$B$84,5,IF(V253=Datos!$B$85,10,IF(V253=Datos!$B$86,15,IF(V253=Datos!$B$87,20,IF(V253=Datos!$B$88,25,0)))))))/100)</f>
        <v>0</v>
      </c>
      <c r="X253" s="453"/>
      <c r="Y253" s="447"/>
      <c r="Z253" s="456"/>
      <c r="AA253" s="447"/>
      <c r="AB253" s="450"/>
      <c r="AC253" s="55"/>
    </row>
    <row r="254" spans="1:29" s="4" customFormat="1" ht="30" customHeight="1" x14ac:dyDescent="0.25">
      <c r="A254" s="105"/>
      <c r="B254" s="460"/>
      <c r="C254" s="461"/>
      <c r="D254" s="465"/>
      <c r="E254" s="469"/>
      <c r="F254" s="470"/>
      <c r="G254" s="259"/>
      <c r="H254" s="52"/>
      <c r="I254" s="53"/>
      <c r="J254" s="317"/>
      <c r="K254" s="317"/>
      <c r="L254" s="450"/>
      <c r="M254" s="53"/>
      <c r="N254" s="52"/>
      <c r="O254" s="52"/>
      <c r="P254" s="52"/>
      <c r="Q254" s="52"/>
      <c r="R254" s="53"/>
      <c r="S254" s="52"/>
      <c r="T254" s="52"/>
      <c r="U254" s="52"/>
      <c r="V254" s="52"/>
      <c r="W254" s="54">
        <f>((IF(S254=Datos!$B$83,0,IF(S254=Datos!$B$84,5,IF(S254=Datos!$B$85,10,IF(S254=Datos!$B$86,15,IF(S254=Datos!$B$87,20,IF(S254=Datos!$B$88,25,0)))))))/100)+((IF(T254=Datos!$B$83,0,IF(T254=Datos!$B$84,5,IF(T254=Datos!$B$85,10,IF(T254=Datos!$B$86,15,IF(T254=Datos!$B$87,20,IF(T254=Datos!$B$88,25,0)))))))/100)+((IF(U254=Datos!$B$83,0,IF(U254=Datos!$B$84,5,IF(U254=Datos!$B$85,10,IF(U254=Datos!$B$86,15,IF(U254=Datos!$B$87,20,IF(U254=Datos!$B$88,25,0)))))))/100)+((IF(V254=Datos!$B$83,0,IF(V254=Datos!$B$84,5,IF(V254=Datos!$B$85,10,IF(V254=Datos!$B$86,15,IF(V254=Datos!$B$87,20,IF(V254=Datos!$B$88,25,0)))))))/100)</f>
        <v>0</v>
      </c>
      <c r="X254" s="453"/>
      <c r="Y254" s="447"/>
      <c r="Z254" s="456"/>
      <c r="AA254" s="447"/>
      <c r="AB254" s="450"/>
      <c r="AC254" s="55"/>
    </row>
    <row r="255" spans="1:29" s="4" customFormat="1" ht="30" customHeight="1" x14ac:dyDescent="0.25">
      <c r="A255" s="105"/>
      <c r="B255" s="460"/>
      <c r="C255" s="461"/>
      <c r="D255" s="465"/>
      <c r="E255" s="469"/>
      <c r="F255" s="470"/>
      <c r="G255" s="259"/>
      <c r="H255" s="52"/>
      <c r="I255" s="53"/>
      <c r="J255" s="317"/>
      <c r="K255" s="317"/>
      <c r="L255" s="450"/>
      <c r="M255" s="53"/>
      <c r="N255" s="52"/>
      <c r="O255" s="52"/>
      <c r="P255" s="52"/>
      <c r="Q255" s="52"/>
      <c r="R255" s="53"/>
      <c r="S255" s="52"/>
      <c r="T255" s="52"/>
      <c r="U255" s="52"/>
      <c r="V255" s="52"/>
      <c r="W255" s="54">
        <f>((IF(S255=Datos!$B$83,0,IF(S255=Datos!$B$84,5,IF(S255=Datos!$B$85,10,IF(S255=Datos!$B$86,15,IF(S255=Datos!$B$87,20,IF(S255=Datos!$B$88,25,0)))))))/100)+((IF(T255=Datos!$B$83,0,IF(T255=Datos!$B$84,5,IF(T255=Datos!$B$85,10,IF(T255=Datos!$B$86,15,IF(T255=Datos!$B$87,20,IF(T255=Datos!$B$88,25,0)))))))/100)+((IF(U255=Datos!$B$83,0,IF(U255=Datos!$B$84,5,IF(U255=Datos!$B$85,10,IF(U255=Datos!$B$86,15,IF(U255=Datos!$B$87,20,IF(U255=Datos!$B$88,25,0)))))))/100)+((IF(V255=Datos!$B$83,0,IF(V255=Datos!$B$84,5,IF(V255=Datos!$B$85,10,IF(V255=Datos!$B$86,15,IF(V255=Datos!$B$87,20,IF(V255=Datos!$B$88,25,0)))))))/100)</f>
        <v>0</v>
      </c>
      <c r="X255" s="453"/>
      <c r="Y255" s="447"/>
      <c r="Z255" s="456"/>
      <c r="AA255" s="447"/>
      <c r="AB255" s="450"/>
      <c r="AC255" s="55"/>
    </row>
    <row r="256" spans="1:29" s="4" customFormat="1" ht="30" customHeight="1" x14ac:dyDescent="0.25">
      <c r="A256" s="105"/>
      <c r="B256" s="460"/>
      <c r="C256" s="461"/>
      <c r="D256" s="465"/>
      <c r="E256" s="469"/>
      <c r="F256" s="470"/>
      <c r="G256" s="259"/>
      <c r="H256" s="52"/>
      <c r="I256" s="53"/>
      <c r="J256" s="317"/>
      <c r="K256" s="317"/>
      <c r="L256" s="450"/>
      <c r="M256" s="53"/>
      <c r="N256" s="52"/>
      <c r="O256" s="52"/>
      <c r="P256" s="52"/>
      <c r="Q256" s="52"/>
      <c r="R256" s="53"/>
      <c r="S256" s="52"/>
      <c r="T256" s="52"/>
      <c r="U256" s="52"/>
      <c r="V256" s="52"/>
      <c r="W256" s="54">
        <f>((IF(S256=Datos!$B$83,0,IF(S256=Datos!$B$84,5,IF(S256=Datos!$B$85,10,IF(S256=Datos!$B$86,15,IF(S256=Datos!$B$87,20,IF(S256=Datos!$B$88,25,0)))))))/100)+((IF(T256=Datos!$B$83,0,IF(T256=Datos!$B$84,5,IF(T256=Datos!$B$85,10,IF(T256=Datos!$B$86,15,IF(T256=Datos!$B$87,20,IF(T256=Datos!$B$88,25,0)))))))/100)+((IF(U256=Datos!$B$83,0,IF(U256=Datos!$B$84,5,IF(U256=Datos!$B$85,10,IF(U256=Datos!$B$86,15,IF(U256=Datos!$B$87,20,IF(U256=Datos!$B$88,25,0)))))))/100)+((IF(V256=Datos!$B$83,0,IF(V256=Datos!$B$84,5,IF(V256=Datos!$B$85,10,IF(V256=Datos!$B$86,15,IF(V256=Datos!$B$87,20,IF(V256=Datos!$B$88,25,0)))))))/100)</f>
        <v>0</v>
      </c>
      <c r="X256" s="453"/>
      <c r="Y256" s="447"/>
      <c r="Z256" s="456"/>
      <c r="AA256" s="447"/>
      <c r="AB256" s="450"/>
      <c r="AC256" s="55"/>
    </row>
    <row r="257" spans="1:29" s="4" customFormat="1" ht="30" customHeight="1" thickBot="1" x14ac:dyDescent="0.3">
      <c r="A257" s="105"/>
      <c r="B257" s="462"/>
      <c r="C257" s="463"/>
      <c r="D257" s="466"/>
      <c r="E257" s="471"/>
      <c r="F257" s="472"/>
      <c r="G257" s="260"/>
      <c r="H257" s="70"/>
      <c r="I257" s="68"/>
      <c r="J257" s="318"/>
      <c r="K257" s="318"/>
      <c r="L257" s="451"/>
      <c r="M257" s="68"/>
      <c r="N257" s="70"/>
      <c r="O257" s="70"/>
      <c r="P257" s="70"/>
      <c r="Q257" s="70"/>
      <c r="R257" s="68"/>
      <c r="S257" s="70"/>
      <c r="T257" s="70"/>
      <c r="U257" s="70"/>
      <c r="V257" s="70"/>
      <c r="W257" s="69">
        <f>((IF(S257=Datos!$B$83,0,IF(S257=Datos!$B$84,5,IF(S257=Datos!$B$85,10,IF(S257=Datos!$B$86,15,IF(S257=Datos!$B$87,20,IF(S257=Datos!$B$88,25,0)))))))/100)+((IF(T257=Datos!$B$83,0,IF(T257=Datos!$B$84,5,IF(T257=Datos!$B$85,10,IF(T257=Datos!$B$86,15,IF(T257=Datos!$B$87,20,IF(T257=Datos!$B$88,25,0)))))))/100)+((IF(U257=Datos!$B$83,0,IF(U257=Datos!$B$84,5,IF(U257=Datos!$B$85,10,IF(U257=Datos!$B$86,15,IF(U257=Datos!$B$87,20,IF(U257=Datos!$B$88,25,0)))))))/100)+((IF(V257=Datos!$B$83,0,IF(V257=Datos!$B$84,5,IF(V257=Datos!$B$85,10,IF(V257=Datos!$B$86,15,IF(V257=Datos!$B$87,20,IF(V257=Datos!$B$88,25,0)))))))/100)</f>
        <v>0</v>
      </c>
      <c r="X257" s="454"/>
      <c r="Y257" s="448"/>
      <c r="Z257" s="457"/>
      <c r="AA257" s="448"/>
      <c r="AB257" s="451"/>
      <c r="AC257" s="59"/>
    </row>
    <row r="258" spans="1:29" s="4" customFormat="1" ht="30" customHeight="1" x14ac:dyDescent="0.25">
      <c r="A258" s="105"/>
      <c r="B258" s="458"/>
      <c r="C258" s="459"/>
      <c r="D258" s="464" t="str">
        <f>IF(B258=0,"",VLOOKUP(B258,'Datos SGC'!$B$50:$C$71,2))</f>
        <v/>
      </c>
      <c r="E258" s="467"/>
      <c r="F258" s="468"/>
      <c r="G258" s="258"/>
      <c r="H258" s="65"/>
      <c r="I258" s="66"/>
      <c r="J258" s="316"/>
      <c r="K258" s="316"/>
      <c r="L258" s="449" t="str">
        <f>IF(AND(J258=Datos!$B$186,K258=Datos!$B$193),Datos!$D$186,IF(AND(J258=Datos!$B$186,K258=Datos!$B$194),Datos!$E$186,IF(AND(J258=Datos!$B$186,K258=Datos!$B$195),Datos!$F$186,IF(AND(J258=Datos!$B$186,K258=Datos!$B$196),Datos!$G$186,IF(AND(J258=Datos!$B$186,K258=Datos!$B$197),Datos!$H$186,IF(AND(J258=Datos!$B$187,K258=Datos!$B$193),Datos!$D$187,IF(AND(J258=Datos!$B$187,K258=Datos!$B$194),Datos!$E$187,IF(AND(J258=Datos!$B$187,K258=Datos!$B$195),Datos!$F$187,IF(AND(J258=Datos!$B$187,K258=Datos!$B$196),Datos!$G$187,IF(AND(J258=Datos!$B$187,K258=Datos!$B$197),Datos!$H$187,IF(AND(J258=Datos!$B$188,K258=Datos!$B$193),Datos!$D$188,IF(AND(J258=Datos!$B$188,K258=Datos!$B$194),Datos!$E$188,IF(AND(J258=Datos!$B$188,K258=Datos!$B$195),Datos!$F$188,IF(AND(J258=Datos!$B$188,K258=Datos!$B$196),Datos!$G$188,IF(AND(J258=Datos!$B$188,K258=Datos!$B$197),Datos!$H$188,IF(AND(J258=Datos!$B$189,K258=Datos!$B$193),Datos!$D$189,IF(AND(J258=Datos!$B$189,K258=Datos!$B$194),Datos!$E$189,IF(AND(J258=Datos!$B$189,K258=Datos!$B$195),Datos!$F$189,IF(AND(J258=Datos!$B$189,K258=Datos!$B$196),Datos!$G$189,IF(AND(J258=Datos!$B$189,K258=Datos!$B$197),Datos!$H$189,IF(AND(J258=Datos!$B$190,K258=Datos!$B$193),Datos!$D$190,IF(AND(J258=Datos!$B$190,K258=Datos!$B$194),Datos!$E$190,IF(AND(J258=Datos!$B$190,K258=Datos!$B$195),Datos!$F$190,IF(AND(J258=Datos!$B$190,K258=Datos!$B$196),Datos!$G$190,IF(AND(J258=Datos!$B$190,K258=Datos!$B$197),Datos!$H$190,"-")))))))))))))))))))))))))</f>
        <v>-</v>
      </c>
      <c r="M258" s="66"/>
      <c r="N258" s="65"/>
      <c r="O258" s="65"/>
      <c r="P258" s="65"/>
      <c r="Q258" s="65"/>
      <c r="R258" s="66"/>
      <c r="S258" s="65"/>
      <c r="T258" s="65"/>
      <c r="U258" s="65"/>
      <c r="V258" s="65"/>
      <c r="W258" s="64">
        <f>((IF(S258=Datos!$B$83,0,IF(S258=Datos!$B$84,5,IF(S258=Datos!$B$85,10,IF(S258=Datos!$B$86,15,IF(S258=Datos!$B$87,20,IF(S258=Datos!$B$88,25,0)))))))/100)+((IF(T258=Datos!$B$83,0,IF(T258=Datos!$B$84,5,IF(T258=Datos!$B$85,10,IF(T258=Datos!$B$86,15,IF(T258=Datos!$B$87,20,IF(T258=Datos!$B$88,25,0)))))))/100)+((IF(U258=Datos!$B$83,0,IF(U258=Datos!$B$84,5,IF(U258=Datos!$B$85,10,IF(U258=Datos!$B$86,15,IF(U258=Datos!$B$87,20,IF(U258=Datos!$B$88,25,0)))))))/100)+((IF(V258=Datos!$B$83,0,IF(V258=Datos!$B$84,5,IF(V258=Datos!$B$85,10,IF(V258=Datos!$B$86,15,IF(V258=Datos!$B$87,20,IF(V258=Datos!$B$88,25,0)))))))/100)</f>
        <v>0</v>
      </c>
      <c r="X258" s="452">
        <f>IF(ISERROR((IF(R258=Datos!$B$80,W258,0)+IF(R259=Datos!$B$80,W259,0)+IF(R260=Datos!$B$80,W260,0)+IF(R261=Datos!$B$80,W261,0)+IF(R262=Datos!$B$80,W262,0)+IF(R263=Datos!$B$80,W263,0))/(IF(R258=Datos!$B$80,1,0)+IF(R259=Datos!$B$80,1,0)+IF(R260=Datos!$B$80,1,0)+IF(R261=Datos!$B$80,1,0)+IF(R262=Datos!$B$80,1,0)+IF(R263=Datos!$B$80,1,0))),0,(IF(R258=Datos!$B$80,W258,0)+IF(R259=Datos!$B$80,W259,0)+IF(R260=Datos!$B$80,W260,0)+IF(R261=Datos!$B$80,W261,0)+IF(R262=Datos!$B$80,W262,0)+IF(R263=Datos!$B$80,W263,0))/(IF(R258=Datos!$B$80,1,0)+IF(R259=Datos!$B$80,1,0)+IF(R260=Datos!$B$80,1,0)+IF(R261=Datos!$B$80,1,0)+IF(R262=Datos!$B$80,1,0)+IF(R263=Datos!$B$80,1,0)))</f>
        <v>0</v>
      </c>
      <c r="Y258" s="446" t="str">
        <f>IF(J258="","-",(IF(X258&gt;0,(IF(J258=Datos!$B$65,Datos!$B$65,IF(AND(J258=Datos!$B$66,X258&gt;0.49),Datos!$B$65,IF(AND(J258=Datos!$B$67,X258&gt;0.74),Datos!$B$65,IF(AND(J258=Datos!$B$67,X258&lt;0.75,X258&gt;0.49),Datos!$B$66,IF(AND(J258=Datos!$B$68,X258&gt;0.74),Datos!$B$66,IF(AND(J258=Datos!$B$68,X258&lt;0.75,X258&gt;0.49),Datos!$B$67,IF(AND(J258=Datos!$B$69,X258&gt;0.74),Datos!$B$67,IF(AND(J258=Datos!$B$69,X258&lt;0.75,X258&gt;0.49),Datos!$B$68,J258))))))))),J258)))</f>
        <v>-</v>
      </c>
      <c r="Z258" s="455">
        <f>IF(ISERROR((IF(R258=Datos!$B$79,W258,0)+IF(R259=Datos!$B$79,W259,0)+IF(R260=Datos!$B$79,W260,0)+IF(R261=Datos!$B$79,W261,0)+IF(R262=Datos!$B$79,W262,0)+IF(R263=Datos!$B$79,W263,0))/(IF(R258=Datos!$B$79,1,0)+IF(R259=Datos!$B$79,1,0)+IF(R260=Datos!$B$79,1,0)+IF(R261=Datos!$B$79,1,0)+IF(R262=Datos!$B$79,1,0)+IF(R263=Datos!$B$79,1,0))),0,(IF(R258=Datos!$B$79,W258,0)+IF(R259=Datos!$B$79,W259,0)+IF(R260=Datos!$B$79,W260,0)+IF(R261=Datos!$B$79,W261,0)+IF(R262=Datos!$B$79,W262,0)+IF(R263=Datos!$B$79,W263,0))/(IF(R258=Datos!$B$79,1,0)+IF(R259=Datos!$B$79,1,0)+IF(R260=Datos!$B$79,1,0)+IF(R261=Datos!$B$79,1,0)+IF(R262=Datos!$B$79,1,0)+IF(R263=Datos!$B$79,1,0)))</f>
        <v>0</v>
      </c>
      <c r="AA258" s="446" t="str">
        <f>IF(K258="","-",(IF(Z258&gt;0,(IF(K258=Datos!$B$72,Datos!$B$72,IF(AND(K258=Datos!$B$73,Z258&gt;0.49),Datos!$B$72,IF(AND(K258=Datos!$B$74,Z258&gt;0.74),Datos!$B$72,IF(AND(K258=Datos!$B$74,Z258&lt;0.75,Z258&gt;0.49),Datos!$B$73,IF(AND(K258=Datos!$B$75,Z258&gt;0.74),Datos!$B$73,IF(AND(K258=Datos!$B$75,Z258&lt;0.75,Z258&gt;0.49),Datos!$B$74,IF(AND(K258=Datos!$B$76,Z258&gt;0.74),Datos!$B$74,IF(AND(K258=Datos!$B$76,Z258&lt;0.75,Z258&gt;0.49),Datos!$B$75,K258))))))))),K258)))</f>
        <v>-</v>
      </c>
      <c r="AB258" s="449" t="str">
        <f>IF(AND(Y258=Datos!$B$186,AA258=Datos!$B$193),Datos!$D$186,IF(AND(Y258=Datos!$B$186,AA258=Datos!$B$194),Datos!$E$186,IF(AND(Y258=Datos!$B$186,AA258=Datos!$B$195),Datos!$F$186,IF(AND(Y258=Datos!$B$186,AA258=Datos!$B$196),Datos!$G$186,IF(AND(Y258=Datos!$B$186,AA258=Datos!$B$197),Datos!$H$186,IF(AND(Y258=Datos!$B$187,AA258=Datos!$B$193),Datos!$D$187,IF(AND(Y258=Datos!$B$187,AA258=Datos!$B$194),Datos!$E$187,IF(AND(Y258=Datos!$B$187,AA258=Datos!$B$195),Datos!$F$187,IF(AND(Y258=Datos!$B$187,AA258=Datos!$B$196),Datos!$G$187,IF(AND(Y258=Datos!$B$187,AA258=Datos!$B$197),Datos!$H$187,IF(AND(Y258=Datos!$B$188,AA258=Datos!$B$193),Datos!$D$188,IF(AND(Y258=Datos!$B$188,AA258=Datos!$B$194),Datos!$E$188,IF(AND(Y258=Datos!$B$188,AA258=Datos!$B$195),Datos!$F$188,IF(AND(Y258=Datos!$B$188,AA258=Datos!$B$196),Datos!$G$188,IF(AND(Y258=Datos!$B$188,AA258=Datos!$B$197),Datos!$H$188,IF(AND(Y258=Datos!$B$189,AA258=Datos!$B$193),Datos!$D$189,IF(AND(Y258=Datos!$B$189,AA258=Datos!$B$194),Datos!$E$189,IF(AND(Y258=Datos!$B$189,AA258=Datos!$B$195),Datos!$F$189,IF(AND(Y258=Datos!$B$189,AA258=Datos!$B$196),Datos!$G$189,IF(AND(Y258=Datos!$B$189,AA258=Datos!$B$197),Datos!$H$189,IF(AND(Y258=Datos!$B$190,AA258=Datos!$B$193),Datos!$D$190,IF(AND(Y258=Datos!$B$190,AA258=Datos!$B$194),Datos!$E$190,IF(AND(Y258=Datos!$B$190,AA258=Datos!$B$195),Datos!$F$190,IF(AND(Y258=Datos!$B$190,AA258=Datos!$B$196),Datos!$G$190,IF(AND(Y258=Datos!$B$190,AA258=Datos!$B$197),Datos!$H$190,"-")))))))))))))))))))))))))</f>
        <v>-</v>
      </c>
      <c r="AC258" s="51"/>
    </row>
    <row r="259" spans="1:29" s="4" customFormat="1" ht="30" customHeight="1" x14ac:dyDescent="0.25">
      <c r="A259" s="105"/>
      <c r="B259" s="460"/>
      <c r="C259" s="461"/>
      <c r="D259" s="465"/>
      <c r="E259" s="469"/>
      <c r="F259" s="470"/>
      <c r="G259" s="259"/>
      <c r="H259" s="52"/>
      <c r="I259" s="53"/>
      <c r="J259" s="317"/>
      <c r="K259" s="317"/>
      <c r="L259" s="450"/>
      <c r="M259" s="53"/>
      <c r="N259" s="52"/>
      <c r="O259" s="52"/>
      <c r="P259" s="52"/>
      <c r="Q259" s="52"/>
      <c r="R259" s="53"/>
      <c r="S259" s="52"/>
      <c r="T259" s="52"/>
      <c r="U259" s="52"/>
      <c r="V259" s="52"/>
      <c r="W259" s="54">
        <f>((IF(S259=Datos!$B$83,0,IF(S259=Datos!$B$84,5,IF(S259=Datos!$B$85,10,IF(S259=Datos!$B$86,15,IF(S259=Datos!$B$87,20,IF(S259=Datos!$B$88,25,0)))))))/100)+((IF(T259=Datos!$B$83,0,IF(T259=Datos!$B$84,5,IF(T259=Datos!$B$85,10,IF(T259=Datos!$B$86,15,IF(T259=Datos!$B$87,20,IF(T259=Datos!$B$88,25,0)))))))/100)+((IF(U259=Datos!$B$83,0,IF(U259=Datos!$B$84,5,IF(U259=Datos!$B$85,10,IF(U259=Datos!$B$86,15,IF(U259=Datos!$B$87,20,IF(U259=Datos!$B$88,25,0)))))))/100)+((IF(V259=Datos!$B$83,0,IF(V259=Datos!$B$84,5,IF(V259=Datos!$B$85,10,IF(V259=Datos!$B$86,15,IF(V259=Datos!$B$87,20,IF(V259=Datos!$B$88,25,0)))))))/100)</f>
        <v>0</v>
      </c>
      <c r="X259" s="453"/>
      <c r="Y259" s="447"/>
      <c r="Z259" s="456"/>
      <c r="AA259" s="447"/>
      <c r="AB259" s="450"/>
      <c r="AC259" s="55"/>
    </row>
    <row r="260" spans="1:29" s="4" customFormat="1" ht="30" customHeight="1" x14ac:dyDescent="0.25">
      <c r="A260" s="105"/>
      <c r="B260" s="460"/>
      <c r="C260" s="461"/>
      <c r="D260" s="465"/>
      <c r="E260" s="469"/>
      <c r="F260" s="470"/>
      <c r="G260" s="259"/>
      <c r="H260" s="52"/>
      <c r="I260" s="53"/>
      <c r="J260" s="317"/>
      <c r="K260" s="317"/>
      <c r="L260" s="450"/>
      <c r="M260" s="53"/>
      <c r="N260" s="52"/>
      <c r="O260" s="52"/>
      <c r="P260" s="52"/>
      <c r="Q260" s="52"/>
      <c r="R260" s="53"/>
      <c r="S260" s="52"/>
      <c r="T260" s="52"/>
      <c r="U260" s="52"/>
      <c r="V260" s="52"/>
      <c r="W260" s="54">
        <f>((IF(S260=Datos!$B$83,0,IF(S260=Datos!$B$84,5,IF(S260=Datos!$B$85,10,IF(S260=Datos!$B$86,15,IF(S260=Datos!$B$87,20,IF(S260=Datos!$B$88,25,0)))))))/100)+((IF(T260=Datos!$B$83,0,IF(T260=Datos!$B$84,5,IF(T260=Datos!$B$85,10,IF(T260=Datos!$B$86,15,IF(T260=Datos!$B$87,20,IF(T260=Datos!$B$88,25,0)))))))/100)+((IF(U260=Datos!$B$83,0,IF(U260=Datos!$B$84,5,IF(U260=Datos!$B$85,10,IF(U260=Datos!$B$86,15,IF(U260=Datos!$B$87,20,IF(U260=Datos!$B$88,25,0)))))))/100)+((IF(V260=Datos!$B$83,0,IF(V260=Datos!$B$84,5,IF(V260=Datos!$B$85,10,IF(V260=Datos!$B$86,15,IF(V260=Datos!$B$87,20,IF(V260=Datos!$B$88,25,0)))))))/100)</f>
        <v>0</v>
      </c>
      <c r="X260" s="453"/>
      <c r="Y260" s="447"/>
      <c r="Z260" s="456"/>
      <c r="AA260" s="447"/>
      <c r="AB260" s="450"/>
      <c r="AC260" s="55"/>
    </row>
    <row r="261" spans="1:29" s="4" customFormat="1" ht="30" customHeight="1" x14ac:dyDescent="0.25">
      <c r="A261" s="105"/>
      <c r="B261" s="460"/>
      <c r="C261" s="461"/>
      <c r="D261" s="465"/>
      <c r="E261" s="469"/>
      <c r="F261" s="470"/>
      <c r="G261" s="259"/>
      <c r="H261" s="52"/>
      <c r="I261" s="53"/>
      <c r="J261" s="317"/>
      <c r="K261" s="317"/>
      <c r="L261" s="450"/>
      <c r="M261" s="53"/>
      <c r="N261" s="52"/>
      <c r="O261" s="52"/>
      <c r="P261" s="52"/>
      <c r="Q261" s="52"/>
      <c r="R261" s="53"/>
      <c r="S261" s="52"/>
      <c r="T261" s="52"/>
      <c r="U261" s="52"/>
      <c r="V261" s="52"/>
      <c r="W261" s="54">
        <f>((IF(S261=Datos!$B$83,0,IF(S261=Datos!$B$84,5,IF(S261=Datos!$B$85,10,IF(S261=Datos!$B$86,15,IF(S261=Datos!$B$87,20,IF(S261=Datos!$B$88,25,0)))))))/100)+((IF(T261=Datos!$B$83,0,IF(T261=Datos!$B$84,5,IF(T261=Datos!$B$85,10,IF(T261=Datos!$B$86,15,IF(T261=Datos!$B$87,20,IF(T261=Datos!$B$88,25,0)))))))/100)+((IF(U261=Datos!$B$83,0,IF(U261=Datos!$B$84,5,IF(U261=Datos!$B$85,10,IF(U261=Datos!$B$86,15,IF(U261=Datos!$B$87,20,IF(U261=Datos!$B$88,25,0)))))))/100)+((IF(V261=Datos!$B$83,0,IF(V261=Datos!$B$84,5,IF(V261=Datos!$B$85,10,IF(V261=Datos!$B$86,15,IF(V261=Datos!$B$87,20,IF(V261=Datos!$B$88,25,0)))))))/100)</f>
        <v>0</v>
      </c>
      <c r="X261" s="453"/>
      <c r="Y261" s="447"/>
      <c r="Z261" s="456"/>
      <c r="AA261" s="447"/>
      <c r="AB261" s="450"/>
      <c r="AC261" s="55"/>
    </row>
    <row r="262" spans="1:29" s="4" customFormat="1" ht="30" customHeight="1" x14ac:dyDescent="0.25">
      <c r="A262" s="105"/>
      <c r="B262" s="460"/>
      <c r="C262" s="461"/>
      <c r="D262" s="465"/>
      <c r="E262" s="469"/>
      <c r="F262" s="470"/>
      <c r="G262" s="259"/>
      <c r="H262" s="52"/>
      <c r="I262" s="53"/>
      <c r="J262" s="317"/>
      <c r="K262" s="317"/>
      <c r="L262" s="450"/>
      <c r="M262" s="53"/>
      <c r="N262" s="52"/>
      <c r="O262" s="52"/>
      <c r="P262" s="52"/>
      <c r="Q262" s="52"/>
      <c r="R262" s="53"/>
      <c r="S262" s="52"/>
      <c r="T262" s="52"/>
      <c r="U262" s="52"/>
      <c r="V262" s="52"/>
      <c r="W262" s="54">
        <f>((IF(S262=Datos!$B$83,0,IF(S262=Datos!$B$84,5,IF(S262=Datos!$B$85,10,IF(S262=Datos!$B$86,15,IF(S262=Datos!$B$87,20,IF(S262=Datos!$B$88,25,0)))))))/100)+((IF(T262=Datos!$B$83,0,IF(T262=Datos!$B$84,5,IF(T262=Datos!$B$85,10,IF(T262=Datos!$B$86,15,IF(T262=Datos!$B$87,20,IF(T262=Datos!$B$88,25,0)))))))/100)+((IF(U262=Datos!$B$83,0,IF(U262=Datos!$B$84,5,IF(U262=Datos!$B$85,10,IF(U262=Datos!$B$86,15,IF(U262=Datos!$B$87,20,IF(U262=Datos!$B$88,25,0)))))))/100)+((IF(V262=Datos!$B$83,0,IF(V262=Datos!$B$84,5,IF(V262=Datos!$B$85,10,IF(V262=Datos!$B$86,15,IF(V262=Datos!$B$87,20,IF(V262=Datos!$B$88,25,0)))))))/100)</f>
        <v>0</v>
      </c>
      <c r="X262" s="453"/>
      <c r="Y262" s="447"/>
      <c r="Z262" s="456"/>
      <c r="AA262" s="447"/>
      <c r="AB262" s="450"/>
      <c r="AC262" s="55"/>
    </row>
    <row r="263" spans="1:29" s="4" customFormat="1" ht="30" customHeight="1" thickBot="1" x14ac:dyDescent="0.3">
      <c r="A263" s="105"/>
      <c r="B263" s="462"/>
      <c r="C263" s="463"/>
      <c r="D263" s="466"/>
      <c r="E263" s="471"/>
      <c r="F263" s="472"/>
      <c r="G263" s="260"/>
      <c r="H263" s="70"/>
      <c r="I263" s="68"/>
      <c r="J263" s="318"/>
      <c r="K263" s="318"/>
      <c r="L263" s="451"/>
      <c r="M263" s="68"/>
      <c r="N263" s="70"/>
      <c r="O263" s="70"/>
      <c r="P263" s="70"/>
      <c r="Q263" s="70"/>
      <c r="R263" s="68"/>
      <c r="S263" s="70"/>
      <c r="T263" s="70"/>
      <c r="U263" s="70"/>
      <c r="V263" s="70"/>
      <c r="W263" s="69">
        <f>((IF(S263=Datos!$B$83,0,IF(S263=Datos!$B$84,5,IF(S263=Datos!$B$85,10,IF(S263=Datos!$B$86,15,IF(S263=Datos!$B$87,20,IF(S263=Datos!$B$88,25,0)))))))/100)+((IF(T263=Datos!$B$83,0,IF(T263=Datos!$B$84,5,IF(T263=Datos!$B$85,10,IF(T263=Datos!$B$86,15,IF(T263=Datos!$B$87,20,IF(T263=Datos!$B$88,25,0)))))))/100)+((IF(U263=Datos!$B$83,0,IF(U263=Datos!$B$84,5,IF(U263=Datos!$B$85,10,IF(U263=Datos!$B$86,15,IF(U263=Datos!$B$87,20,IF(U263=Datos!$B$88,25,0)))))))/100)+((IF(V263=Datos!$B$83,0,IF(V263=Datos!$B$84,5,IF(V263=Datos!$B$85,10,IF(V263=Datos!$B$86,15,IF(V263=Datos!$B$87,20,IF(V263=Datos!$B$88,25,0)))))))/100)</f>
        <v>0</v>
      </c>
      <c r="X263" s="454"/>
      <c r="Y263" s="448"/>
      <c r="Z263" s="457"/>
      <c r="AA263" s="448"/>
      <c r="AB263" s="451"/>
      <c r="AC263" s="59"/>
    </row>
    <row r="264" spans="1:29" s="4" customFormat="1" ht="30" customHeight="1" x14ac:dyDescent="0.25">
      <c r="A264" s="105"/>
      <c r="B264" s="458"/>
      <c r="C264" s="459"/>
      <c r="D264" s="464" t="str">
        <f>IF(B264=0,"",VLOOKUP(B264,'Datos SGC'!$B$50:$C$71,2))</f>
        <v/>
      </c>
      <c r="E264" s="467"/>
      <c r="F264" s="468"/>
      <c r="G264" s="258"/>
      <c r="H264" s="65"/>
      <c r="I264" s="66"/>
      <c r="J264" s="316"/>
      <c r="K264" s="316"/>
      <c r="L264" s="449" t="str">
        <f>IF(AND(J264=Datos!$B$186,K264=Datos!$B$193),Datos!$D$186,IF(AND(J264=Datos!$B$186,K264=Datos!$B$194),Datos!$E$186,IF(AND(J264=Datos!$B$186,K264=Datos!$B$195),Datos!$F$186,IF(AND(J264=Datos!$B$186,K264=Datos!$B$196),Datos!$G$186,IF(AND(J264=Datos!$B$186,K264=Datos!$B$197),Datos!$H$186,IF(AND(J264=Datos!$B$187,K264=Datos!$B$193),Datos!$D$187,IF(AND(J264=Datos!$B$187,K264=Datos!$B$194),Datos!$E$187,IF(AND(J264=Datos!$B$187,K264=Datos!$B$195),Datos!$F$187,IF(AND(J264=Datos!$B$187,K264=Datos!$B$196),Datos!$G$187,IF(AND(J264=Datos!$B$187,K264=Datos!$B$197),Datos!$H$187,IF(AND(J264=Datos!$B$188,K264=Datos!$B$193),Datos!$D$188,IF(AND(J264=Datos!$B$188,K264=Datos!$B$194),Datos!$E$188,IF(AND(J264=Datos!$B$188,K264=Datos!$B$195),Datos!$F$188,IF(AND(J264=Datos!$B$188,K264=Datos!$B$196),Datos!$G$188,IF(AND(J264=Datos!$B$188,K264=Datos!$B$197),Datos!$H$188,IF(AND(J264=Datos!$B$189,K264=Datos!$B$193),Datos!$D$189,IF(AND(J264=Datos!$B$189,K264=Datos!$B$194),Datos!$E$189,IF(AND(J264=Datos!$B$189,K264=Datos!$B$195),Datos!$F$189,IF(AND(J264=Datos!$B$189,K264=Datos!$B$196),Datos!$G$189,IF(AND(J264=Datos!$B$189,K264=Datos!$B$197),Datos!$H$189,IF(AND(J264=Datos!$B$190,K264=Datos!$B$193),Datos!$D$190,IF(AND(J264=Datos!$B$190,K264=Datos!$B$194),Datos!$E$190,IF(AND(J264=Datos!$B$190,K264=Datos!$B$195),Datos!$F$190,IF(AND(J264=Datos!$B$190,K264=Datos!$B$196),Datos!$G$190,IF(AND(J264=Datos!$B$190,K264=Datos!$B$197),Datos!$H$190,"-")))))))))))))))))))))))))</f>
        <v>-</v>
      </c>
      <c r="M264" s="66"/>
      <c r="N264" s="65"/>
      <c r="O264" s="65"/>
      <c r="P264" s="65"/>
      <c r="Q264" s="65"/>
      <c r="R264" s="66"/>
      <c r="S264" s="65"/>
      <c r="T264" s="65"/>
      <c r="U264" s="65"/>
      <c r="V264" s="65"/>
      <c r="W264" s="64">
        <f>((IF(S264=Datos!$B$83,0,IF(S264=Datos!$B$84,5,IF(S264=Datos!$B$85,10,IF(S264=Datos!$B$86,15,IF(S264=Datos!$B$87,20,IF(S264=Datos!$B$88,25,0)))))))/100)+((IF(T264=Datos!$B$83,0,IF(T264=Datos!$B$84,5,IF(T264=Datos!$B$85,10,IF(T264=Datos!$B$86,15,IF(T264=Datos!$B$87,20,IF(T264=Datos!$B$88,25,0)))))))/100)+((IF(U264=Datos!$B$83,0,IF(U264=Datos!$B$84,5,IF(U264=Datos!$B$85,10,IF(U264=Datos!$B$86,15,IF(U264=Datos!$B$87,20,IF(U264=Datos!$B$88,25,0)))))))/100)+((IF(V264=Datos!$B$83,0,IF(V264=Datos!$B$84,5,IF(V264=Datos!$B$85,10,IF(V264=Datos!$B$86,15,IF(V264=Datos!$B$87,20,IF(V264=Datos!$B$88,25,0)))))))/100)</f>
        <v>0</v>
      </c>
      <c r="X264" s="452">
        <f>IF(ISERROR((IF(R264=Datos!$B$80,W264,0)+IF(R265=Datos!$B$80,W265,0)+IF(R266=Datos!$B$80,W266,0)+IF(R267=Datos!$B$80,W267,0)+IF(R268=Datos!$B$80,W268,0)+IF(R269=Datos!$B$80,W269,0))/(IF(R264=Datos!$B$80,1,0)+IF(R265=Datos!$B$80,1,0)+IF(R266=Datos!$B$80,1,0)+IF(R267=Datos!$B$80,1,0)+IF(R268=Datos!$B$80,1,0)+IF(R269=Datos!$B$80,1,0))),0,(IF(R264=Datos!$B$80,W264,0)+IF(R265=Datos!$B$80,W265,0)+IF(R266=Datos!$B$80,W266,0)+IF(R267=Datos!$B$80,W267,0)+IF(R268=Datos!$B$80,W268,0)+IF(R269=Datos!$B$80,W269,0))/(IF(R264=Datos!$B$80,1,0)+IF(R265=Datos!$B$80,1,0)+IF(R266=Datos!$B$80,1,0)+IF(R267=Datos!$B$80,1,0)+IF(R268=Datos!$B$80,1,0)+IF(R269=Datos!$B$80,1,0)))</f>
        <v>0</v>
      </c>
      <c r="Y264" s="446" t="str">
        <f>IF(J264="","-",(IF(X264&gt;0,(IF(J264=Datos!$B$65,Datos!$B$65,IF(AND(J264=Datos!$B$66,X264&gt;0.49),Datos!$B$65,IF(AND(J264=Datos!$B$67,X264&gt;0.74),Datos!$B$65,IF(AND(J264=Datos!$B$67,X264&lt;0.75,X264&gt;0.49),Datos!$B$66,IF(AND(J264=Datos!$B$68,X264&gt;0.74),Datos!$B$66,IF(AND(J264=Datos!$B$68,X264&lt;0.75,X264&gt;0.49),Datos!$B$67,IF(AND(J264=Datos!$B$69,X264&gt;0.74),Datos!$B$67,IF(AND(J264=Datos!$B$69,X264&lt;0.75,X264&gt;0.49),Datos!$B$68,J264))))))))),J264)))</f>
        <v>-</v>
      </c>
      <c r="Z264" s="455">
        <f>IF(ISERROR((IF(R264=Datos!$B$79,W264,0)+IF(R265=Datos!$B$79,W265,0)+IF(R266=Datos!$B$79,W266,0)+IF(R267=Datos!$B$79,W267,0)+IF(R268=Datos!$B$79,W268,0)+IF(R269=Datos!$B$79,W269,0))/(IF(R264=Datos!$B$79,1,0)+IF(R265=Datos!$B$79,1,0)+IF(R266=Datos!$B$79,1,0)+IF(R267=Datos!$B$79,1,0)+IF(R268=Datos!$B$79,1,0)+IF(R269=Datos!$B$79,1,0))),0,(IF(R264=Datos!$B$79,W264,0)+IF(R265=Datos!$B$79,W265,0)+IF(R266=Datos!$B$79,W266,0)+IF(R267=Datos!$B$79,W267,0)+IF(R268=Datos!$B$79,W268,0)+IF(R269=Datos!$B$79,W269,0))/(IF(R264=Datos!$B$79,1,0)+IF(R265=Datos!$B$79,1,0)+IF(R266=Datos!$B$79,1,0)+IF(R267=Datos!$B$79,1,0)+IF(R268=Datos!$B$79,1,0)+IF(R269=Datos!$B$79,1,0)))</f>
        <v>0</v>
      </c>
      <c r="AA264" s="446" t="str">
        <f>IF(K264="","-",(IF(Z264&gt;0,(IF(K264=Datos!$B$72,Datos!$B$72,IF(AND(K264=Datos!$B$73,Z264&gt;0.49),Datos!$B$72,IF(AND(K264=Datos!$B$74,Z264&gt;0.74),Datos!$B$72,IF(AND(K264=Datos!$B$74,Z264&lt;0.75,Z264&gt;0.49),Datos!$B$73,IF(AND(K264=Datos!$B$75,Z264&gt;0.74),Datos!$B$73,IF(AND(K264=Datos!$B$75,Z264&lt;0.75,Z264&gt;0.49),Datos!$B$74,IF(AND(K264=Datos!$B$76,Z264&gt;0.74),Datos!$B$74,IF(AND(K264=Datos!$B$76,Z264&lt;0.75,Z264&gt;0.49),Datos!$B$75,K264))))))))),K264)))</f>
        <v>-</v>
      </c>
      <c r="AB264" s="449" t="str">
        <f>IF(AND(Y264=Datos!$B$186,AA264=Datos!$B$193),Datos!$D$186,IF(AND(Y264=Datos!$B$186,AA264=Datos!$B$194),Datos!$E$186,IF(AND(Y264=Datos!$B$186,AA264=Datos!$B$195),Datos!$F$186,IF(AND(Y264=Datos!$B$186,AA264=Datos!$B$196),Datos!$G$186,IF(AND(Y264=Datos!$B$186,AA264=Datos!$B$197),Datos!$H$186,IF(AND(Y264=Datos!$B$187,AA264=Datos!$B$193),Datos!$D$187,IF(AND(Y264=Datos!$B$187,AA264=Datos!$B$194),Datos!$E$187,IF(AND(Y264=Datos!$B$187,AA264=Datos!$B$195),Datos!$F$187,IF(AND(Y264=Datos!$B$187,AA264=Datos!$B$196),Datos!$G$187,IF(AND(Y264=Datos!$B$187,AA264=Datos!$B$197),Datos!$H$187,IF(AND(Y264=Datos!$B$188,AA264=Datos!$B$193),Datos!$D$188,IF(AND(Y264=Datos!$B$188,AA264=Datos!$B$194),Datos!$E$188,IF(AND(Y264=Datos!$B$188,AA264=Datos!$B$195),Datos!$F$188,IF(AND(Y264=Datos!$B$188,AA264=Datos!$B$196),Datos!$G$188,IF(AND(Y264=Datos!$B$188,AA264=Datos!$B$197),Datos!$H$188,IF(AND(Y264=Datos!$B$189,AA264=Datos!$B$193),Datos!$D$189,IF(AND(Y264=Datos!$B$189,AA264=Datos!$B$194),Datos!$E$189,IF(AND(Y264=Datos!$B$189,AA264=Datos!$B$195),Datos!$F$189,IF(AND(Y264=Datos!$B$189,AA264=Datos!$B$196),Datos!$G$189,IF(AND(Y264=Datos!$B$189,AA264=Datos!$B$197),Datos!$H$189,IF(AND(Y264=Datos!$B$190,AA264=Datos!$B$193),Datos!$D$190,IF(AND(Y264=Datos!$B$190,AA264=Datos!$B$194),Datos!$E$190,IF(AND(Y264=Datos!$B$190,AA264=Datos!$B$195),Datos!$F$190,IF(AND(Y264=Datos!$B$190,AA264=Datos!$B$196),Datos!$G$190,IF(AND(Y264=Datos!$B$190,AA264=Datos!$B$197),Datos!$H$190,"-")))))))))))))))))))))))))</f>
        <v>-</v>
      </c>
      <c r="AC264" s="51"/>
    </row>
    <row r="265" spans="1:29" s="4" customFormat="1" ht="30" customHeight="1" x14ac:dyDescent="0.25">
      <c r="A265" s="105"/>
      <c r="B265" s="460"/>
      <c r="C265" s="461"/>
      <c r="D265" s="465"/>
      <c r="E265" s="469"/>
      <c r="F265" s="470"/>
      <c r="G265" s="259"/>
      <c r="H265" s="52"/>
      <c r="I265" s="53"/>
      <c r="J265" s="317"/>
      <c r="K265" s="317"/>
      <c r="L265" s="450"/>
      <c r="M265" s="53"/>
      <c r="N265" s="52"/>
      <c r="O265" s="52"/>
      <c r="P265" s="52"/>
      <c r="Q265" s="52"/>
      <c r="R265" s="53"/>
      <c r="S265" s="52"/>
      <c r="T265" s="52"/>
      <c r="U265" s="52"/>
      <c r="V265" s="52"/>
      <c r="W265" s="54">
        <f>((IF(S265=Datos!$B$83,0,IF(S265=Datos!$B$84,5,IF(S265=Datos!$B$85,10,IF(S265=Datos!$B$86,15,IF(S265=Datos!$B$87,20,IF(S265=Datos!$B$88,25,0)))))))/100)+((IF(T265=Datos!$B$83,0,IF(T265=Datos!$B$84,5,IF(T265=Datos!$B$85,10,IF(T265=Datos!$B$86,15,IF(T265=Datos!$B$87,20,IF(T265=Datos!$B$88,25,0)))))))/100)+((IF(U265=Datos!$B$83,0,IF(U265=Datos!$B$84,5,IF(U265=Datos!$B$85,10,IF(U265=Datos!$B$86,15,IF(U265=Datos!$B$87,20,IF(U265=Datos!$B$88,25,0)))))))/100)+((IF(V265=Datos!$B$83,0,IF(V265=Datos!$B$84,5,IF(V265=Datos!$B$85,10,IF(V265=Datos!$B$86,15,IF(V265=Datos!$B$87,20,IF(V265=Datos!$B$88,25,0)))))))/100)</f>
        <v>0</v>
      </c>
      <c r="X265" s="453"/>
      <c r="Y265" s="447"/>
      <c r="Z265" s="456"/>
      <c r="AA265" s="447"/>
      <c r="AB265" s="450"/>
      <c r="AC265" s="55"/>
    </row>
    <row r="266" spans="1:29" s="4" customFormat="1" ht="30" customHeight="1" x14ac:dyDescent="0.25">
      <c r="A266" s="105"/>
      <c r="B266" s="460"/>
      <c r="C266" s="461"/>
      <c r="D266" s="465"/>
      <c r="E266" s="469"/>
      <c r="F266" s="470"/>
      <c r="G266" s="259"/>
      <c r="H266" s="52"/>
      <c r="I266" s="53"/>
      <c r="J266" s="317"/>
      <c r="K266" s="317"/>
      <c r="L266" s="450"/>
      <c r="M266" s="53"/>
      <c r="N266" s="52"/>
      <c r="O266" s="52"/>
      <c r="P266" s="52"/>
      <c r="Q266" s="52"/>
      <c r="R266" s="53"/>
      <c r="S266" s="52"/>
      <c r="T266" s="52"/>
      <c r="U266" s="52"/>
      <c r="V266" s="52"/>
      <c r="W266" s="54">
        <f>((IF(S266=Datos!$B$83,0,IF(S266=Datos!$B$84,5,IF(S266=Datos!$B$85,10,IF(S266=Datos!$B$86,15,IF(S266=Datos!$B$87,20,IF(S266=Datos!$B$88,25,0)))))))/100)+((IF(T266=Datos!$B$83,0,IF(T266=Datos!$B$84,5,IF(T266=Datos!$B$85,10,IF(T266=Datos!$B$86,15,IF(T266=Datos!$B$87,20,IF(T266=Datos!$B$88,25,0)))))))/100)+((IF(U266=Datos!$B$83,0,IF(U266=Datos!$B$84,5,IF(U266=Datos!$B$85,10,IF(U266=Datos!$B$86,15,IF(U266=Datos!$B$87,20,IF(U266=Datos!$B$88,25,0)))))))/100)+((IF(V266=Datos!$B$83,0,IF(V266=Datos!$B$84,5,IF(V266=Datos!$B$85,10,IF(V266=Datos!$B$86,15,IF(V266=Datos!$B$87,20,IF(V266=Datos!$B$88,25,0)))))))/100)</f>
        <v>0</v>
      </c>
      <c r="X266" s="453"/>
      <c r="Y266" s="447"/>
      <c r="Z266" s="456"/>
      <c r="AA266" s="447"/>
      <c r="AB266" s="450"/>
      <c r="AC266" s="55"/>
    </row>
    <row r="267" spans="1:29" s="4" customFormat="1" ht="30" customHeight="1" x14ac:dyDescent="0.25">
      <c r="A267" s="105"/>
      <c r="B267" s="460"/>
      <c r="C267" s="461"/>
      <c r="D267" s="465"/>
      <c r="E267" s="469"/>
      <c r="F267" s="470"/>
      <c r="G267" s="259"/>
      <c r="H267" s="52"/>
      <c r="I267" s="53"/>
      <c r="J267" s="317"/>
      <c r="K267" s="317"/>
      <c r="L267" s="450"/>
      <c r="M267" s="53"/>
      <c r="N267" s="52"/>
      <c r="O267" s="52"/>
      <c r="P267" s="52"/>
      <c r="Q267" s="52"/>
      <c r="R267" s="53"/>
      <c r="S267" s="52"/>
      <c r="T267" s="52"/>
      <c r="U267" s="52"/>
      <c r="V267" s="52"/>
      <c r="W267" s="54">
        <f>((IF(S267=Datos!$B$83,0,IF(S267=Datos!$B$84,5,IF(S267=Datos!$B$85,10,IF(S267=Datos!$B$86,15,IF(S267=Datos!$B$87,20,IF(S267=Datos!$B$88,25,0)))))))/100)+((IF(T267=Datos!$B$83,0,IF(T267=Datos!$B$84,5,IF(T267=Datos!$B$85,10,IF(T267=Datos!$B$86,15,IF(T267=Datos!$B$87,20,IF(T267=Datos!$B$88,25,0)))))))/100)+((IF(U267=Datos!$B$83,0,IF(U267=Datos!$B$84,5,IF(U267=Datos!$B$85,10,IF(U267=Datos!$B$86,15,IF(U267=Datos!$B$87,20,IF(U267=Datos!$B$88,25,0)))))))/100)+((IF(V267=Datos!$B$83,0,IF(V267=Datos!$B$84,5,IF(V267=Datos!$B$85,10,IF(V267=Datos!$B$86,15,IF(V267=Datos!$B$87,20,IF(V267=Datos!$B$88,25,0)))))))/100)</f>
        <v>0</v>
      </c>
      <c r="X267" s="453"/>
      <c r="Y267" s="447"/>
      <c r="Z267" s="456"/>
      <c r="AA267" s="447"/>
      <c r="AB267" s="450"/>
      <c r="AC267" s="55"/>
    </row>
    <row r="268" spans="1:29" s="4" customFormat="1" ht="30" customHeight="1" x14ac:dyDescent="0.25">
      <c r="A268" s="105"/>
      <c r="B268" s="460"/>
      <c r="C268" s="461"/>
      <c r="D268" s="465"/>
      <c r="E268" s="469"/>
      <c r="F268" s="470"/>
      <c r="G268" s="259"/>
      <c r="H268" s="52"/>
      <c r="I268" s="53"/>
      <c r="J268" s="317"/>
      <c r="K268" s="317"/>
      <c r="L268" s="450"/>
      <c r="M268" s="53"/>
      <c r="N268" s="52"/>
      <c r="O268" s="52"/>
      <c r="P268" s="52"/>
      <c r="Q268" s="52"/>
      <c r="R268" s="53"/>
      <c r="S268" s="52"/>
      <c r="T268" s="52"/>
      <c r="U268" s="52"/>
      <c r="V268" s="52"/>
      <c r="W268" s="54">
        <f>((IF(S268=Datos!$B$83,0,IF(S268=Datos!$B$84,5,IF(S268=Datos!$B$85,10,IF(S268=Datos!$B$86,15,IF(S268=Datos!$B$87,20,IF(S268=Datos!$B$88,25,0)))))))/100)+((IF(T268=Datos!$B$83,0,IF(T268=Datos!$B$84,5,IF(T268=Datos!$B$85,10,IF(T268=Datos!$B$86,15,IF(T268=Datos!$B$87,20,IF(T268=Datos!$B$88,25,0)))))))/100)+((IF(U268=Datos!$B$83,0,IF(U268=Datos!$B$84,5,IF(U268=Datos!$B$85,10,IF(U268=Datos!$B$86,15,IF(U268=Datos!$B$87,20,IF(U268=Datos!$B$88,25,0)))))))/100)+((IF(V268=Datos!$B$83,0,IF(V268=Datos!$B$84,5,IF(V268=Datos!$B$85,10,IF(V268=Datos!$B$86,15,IF(V268=Datos!$B$87,20,IF(V268=Datos!$B$88,25,0)))))))/100)</f>
        <v>0</v>
      </c>
      <c r="X268" s="453"/>
      <c r="Y268" s="447"/>
      <c r="Z268" s="456"/>
      <c r="AA268" s="447"/>
      <c r="AB268" s="450"/>
      <c r="AC268" s="55"/>
    </row>
    <row r="269" spans="1:29" s="4" customFormat="1" ht="30" customHeight="1" thickBot="1" x14ac:dyDescent="0.3">
      <c r="A269" s="105"/>
      <c r="B269" s="462"/>
      <c r="C269" s="463"/>
      <c r="D269" s="466"/>
      <c r="E269" s="471"/>
      <c r="F269" s="472"/>
      <c r="G269" s="260"/>
      <c r="H269" s="70"/>
      <c r="I269" s="68"/>
      <c r="J269" s="318"/>
      <c r="K269" s="318"/>
      <c r="L269" s="451"/>
      <c r="M269" s="68"/>
      <c r="N269" s="70"/>
      <c r="O269" s="70"/>
      <c r="P269" s="70"/>
      <c r="Q269" s="70"/>
      <c r="R269" s="68"/>
      <c r="S269" s="70"/>
      <c r="T269" s="70"/>
      <c r="U269" s="70"/>
      <c r="V269" s="70"/>
      <c r="W269" s="69">
        <f>((IF(S269=Datos!$B$83,0,IF(S269=Datos!$B$84,5,IF(S269=Datos!$B$85,10,IF(S269=Datos!$B$86,15,IF(S269=Datos!$B$87,20,IF(S269=Datos!$B$88,25,0)))))))/100)+((IF(T269=Datos!$B$83,0,IF(T269=Datos!$B$84,5,IF(T269=Datos!$B$85,10,IF(T269=Datos!$B$86,15,IF(T269=Datos!$B$87,20,IF(T269=Datos!$B$88,25,0)))))))/100)+((IF(U269=Datos!$B$83,0,IF(U269=Datos!$B$84,5,IF(U269=Datos!$B$85,10,IF(U269=Datos!$B$86,15,IF(U269=Datos!$B$87,20,IF(U269=Datos!$B$88,25,0)))))))/100)+((IF(V269=Datos!$B$83,0,IF(V269=Datos!$B$84,5,IF(V269=Datos!$B$85,10,IF(V269=Datos!$B$86,15,IF(V269=Datos!$B$87,20,IF(V269=Datos!$B$88,25,0)))))))/100)</f>
        <v>0</v>
      </c>
      <c r="X269" s="454"/>
      <c r="Y269" s="448"/>
      <c r="Z269" s="457"/>
      <c r="AA269" s="448"/>
      <c r="AB269" s="451"/>
      <c r="AC269" s="59"/>
    </row>
    <row r="270" spans="1:29" s="4" customFormat="1" ht="30" customHeight="1" x14ac:dyDescent="0.25">
      <c r="A270" s="105"/>
      <c r="B270" s="458"/>
      <c r="C270" s="459"/>
      <c r="D270" s="464" t="str">
        <f>IF(B270=0,"",VLOOKUP(B270,'Datos SGC'!$B$50:$C$71,2))</f>
        <v/>
      </c>
      <c r="E270" s="467"/>
      <c r="F270" s="468"/>
      <c r="G270" s="258"/>
      <c r="H270" s="65"/>
      <c r="I270" s="66"/>
      <c r="J270" s="316"/>
      <c r="K270" s="316"/>
      <c r="L270" s="449" t="str">
        <f>IF(AND(J270=Datos!$B$186,K270=Datos!$B$193),Datos!$D$186,IF(AND(J270=Datos!$B$186,K270=Datos!$B$194),Datos!$E$186,IF(AND(J270=Datos!$B$186,K270=Datos!$B$195),Datos!$F$186,IF(AND(J270=Datos!$B$186,K270=Datos!$B$196),Datos!$G$186,IF(AND(J270=Datos!$B$186,K270=Datos!$B$197),Datos!$H$186,IF(AND(J270=Datos!$B$187,K270=Datos!$B$193),Datos!$D$187,IF(AND(J270=Datos!$B$187,K270=Datos!$B$194),Datos!$E$187,IF(AND(J270=Datos!$B$187,K270=Datos!$B$195),Datos!$F$187,IF(AND(J270=Datos!$B$187,K270=Datos!$B$196),Datos!$G$187,IF(AND(J270=Datos!$B$187,K270=Datos!$B$197),Datos!$H$187,IF(AND(J270=Datos!$B$188,K270=Datos!$B$193),Datos!$D$188,IF(AND(J270=Datos!$B$188,K270=Datos!$B$194),Datos!$E$188,IF(AND(J270=Datos!$B$188,K270=Datos!$B$195),Datos!$F$188,IF(AND(J270=Datos!$B$188,K270=Datos!$B$196),Datos!$G$188,IF(AND(J270=Datos!$B$188,K270=Datos!$B$197),Datos!$H$188,IF(AND(J270=Datos!$B$189,K270=Datos!$B$193),Datos!$D$189,IF(AND(J270=Datos!$B$189,K270=Datos!$B$194),Datos!$E$189,IF(AND(J270=Datos!$B$189,K270=Datos!$B$195),Datos!$F$189,IF(AND(J270=Datos!$B$189,K270=Datos!$B$196),Datos!$G$189,IF(AND(J270=Datos!$B$189,K270=Datos!$B$197),Datos!$H$189,IF(AND(J270=Datos!$B$190,K270=Datos!$B$193),Datos!$D$190,IF(AND(J270=Datos!$B$190,K270=Datos!$B$194),Datos!$E$190,IF(AND(J270=Datos!$B$190,K270=Datos!$B$195),Datos!$F$190,IF(AND(J270=Datos!$B$190,K270=Datos!$B$196),Datos!$G$190,IF(AND(J270=Datos!$B$190,K270=Datos!$B$197),Datos!$H$190,"-")))))))))))))))))))))))))</f>
        <v>-</v>
      </c>
      <c r="M270" s="66"/>
      <c r="N270" s="65"/>
      <c r="O270" s="65"/>
      <c r="P270" s="65"/>
      <c r="Q270" s="65"/>
      <c r="R270" s="66"/>
      <c r="S270" s="65"/>
      <c r="T270" s="65"/>
      <c r="U270" s="65"/>
      <c r="V270" s="65"/>
      <c r="W270" s="64">
        <f>((IF(S270=Datos!$B$83,0,IF(S270=Datos!$B$84,5,IF(S270=Datos!$B$85,10,IF(S270=Datos!$B$86,15,IF(S270=Datos!$B$87,20,IF(S270=Datos!$B$88,25,0)))))))/100)+((IF(T270=Datos!$B$83,0,IF(T270=Datos!$B$84,5,IF(T270=Datos!$B$85,10,IF(T270=Datos!$B$86,15,IF(T270=Datos!$B$87,20,IF(T270=Datos!$B$88,25,0)))))))/100)+((IF(U270=Datos!$B$83,0,IF(U270=Datos!$B$84,5,IF(U270=Datos!$B$85,10,IF(U270=Datos!$B$86,15,IF(U270=Datos!$B$87,20,IF(U270=Datos!$B$88,25,0)))))))/100)+((IF(V270=Datos!$B$83,0,IF(V270=Datos!$B$84,5,IF(V270=Datos!$B$85,10,IF(V270=Datos!$B$86,15,IF(V270=Datos!$B$87,20,IF(V270=Datos!$B$88,25,0)))))))/100)</f>
        <v>0</v>
      </c>
      <c r="X270" s="452">
        <f>IF(ISERROR((IF(R270=Datos!$B$80,W270,0)+IF(R271=Datos!$B$80,W271,0)+IF(R272=Datos!$B$80,W272,0)+IF(R273=Datos!$B$80,W273,0)+IF(R274=Datos!$B$80,W274,0)+IF(R275=Datos!$B$80,W275,0))/(IF(R270=Datos!$B$80,1,0)+IF(R271=Datos!$B$80,1,0)+IF(R272=Datos!$B$80,1,0)+IF(R273=Datos!$B$80,1,0)+IF(R274=Datos!$B$80,1,0)+IF(R275=Datos!$B$80,1,0))),0,(IF(R270=Datos!$B$80,W270,0)+IF(R271=Datos!$B$80,W271,0)+IF(R272=Datos!$B$80,W272,0)+IF(R273=Datos!$B$80,W273,0)+IF(R274=Datos!$B$80,W274,0)+IF(R275=Datos!$B$80,W275,0))/(IF(R270=Datos!$B$80,1,0)+IF(R271=Datos!$B$80,1,0)+IF(R272=Datos!$B$80,1,0)+IF(R273=Datos!$B$80,1,0)+IF(R274=Datos!$B$80,1,0)+IF(R275=Datos!$B$80,1,0)))</f>
        <v>0</v>
      </c>
      <c r="Y270" s="446" t="str">
        <f>IF(J270="","-",(IF(X270&gt;0,(IF(J270=Datos!$B$65,Datos!$B$65,IF(AND(J270=Datos!$B$66,X270&gt;0.49),Datos!$B$65,IF(AND(J270=Datos!$B$67,X270&gt;0.74),Datos!$B$65,IF(AND(J270=Datos!$B$67,X270&lt;0.75,X270&gt;0.49),Datos!$B$66,IF(AND(J270=Datos!$B$68,X270&gt;0.74),Datos!$B$66,IF(AND(J270=Datos!$B$68,X270&lt;0.75,X270&gt;0.49),Datos!$B$67,IF(AND(J270=Datos!$B$69,X270&gt;0.74),Datos!$B$67,IF(AND(J270=Datos!$B$69,X270&lt;0.75,X270&gt;0.49),Datos!$B$68,J270))))))))),J270)))</f>
        <v>-</v>
      </c>
      <c r="Z270" s="455">
        <f>IF(ISERROR((IF(R270=Datos!$B$79,W270,0)+IF(R271=Datos!$B$79,W271,0)+IF(R272=Datos!$B$79,W272,0)+IF(R273=Datos!$B$79,W273,0)+IF(R274=Datos!$B$79,W274,0)+IF(R275=Datos!$B$79,W275,0))/(IF(R270=Datos!$B$79,1,0)+IF(R271=Datos!$B$79,1,0)+IF(R272=Datos!$B$79,1,0)+IF(R273=Datos!$B$79,1,0)+IF(R274=Datos!$B$79,1,0)+IF(R275=Datos!$B$79,1,0))),0,(IF(R270=Datos!$B$79,W270,0)+IF(R271=Datos!$B$79,W271,0)+IF(R272=Datos!$B$79,W272,0)+IF(R273=Datos!$B$79,W273,0)+IF(R274=Datos!$B$79,W274,0)+IF(R275=Datos!$B$79,W275,0))/(IF(R270=Datos!$B$79,1,0)+IF(R271=Datos!$B$79,1,0)+IF(R272=Datos!$B$79,1,0)+IF(R273=Datos!$B$79,1,0)+IF(R274=Datos!$B$79,1,0)+IF(R275=Datos!$B$79,1,0)))</f>
        <v>0</v>
      </c>
      <c r="AA270" s="446" t="str">
        <f>IF(K270="","-",(IF(Z270&gt;0,(IF(K270=Datos!$B$72,Datos!$B$72,IF(AND(K270=Datos!$B$73,Z270&gt;0.49),Datos!$B$72,IF(AND(K270=Datos!$B$74,Z270&gt;0.74),Datos!$B$72,IF(AND(K270=Datos!$B$74,Z270&lt;0.75,Z270&gt;0.49),Datos!$B$73,IF(AND(K270=Datos!$B$75,Z270&gt;0.74),Datos!$B$73,IF(AND(K270=Datos!$B$75,Z270&lt;0.75,Z270&gt;0.49),Datos!$B$74,IF(AND(K270=Datos!$B$76,Z270&gt;0.74),Datos!$B$74,IF(AND(K270=Datos!$B$76,Z270&lt;0.75,Z270&gt;0.49),Datos!$B$75,K270))))))))),K270)))</f>
        <v>-</v>
      </c>
      <c r="AB270" s="449" t="str">
        <f>IF(AND(Y270=Datos!$B$186,AA270=Datos!$B$193),Datos!$D$186,IF(AND(Y270=Datos!$B$186,AA270=Datos!$B$194),Datos!$E$186,IF(AND(Y270=Datos!$B$186,AA270=Datos!$B$195),Datos!$F$186,IF(AND(Y270=Datos!$B$186,AA270=Datos!$B$196),Datos!$G$186,IF(AND(Y270=Datos!$B$186,AA270=Datos!$B$197),Datos!$H$186,IF(AND(Y270=Datos!$B$187,AA270=Datos!$B$193),Datos!$D$187,IF(AND(Y270=Datos!$B$187,AA270=Datos!$B$194),Datos!$E$187,IF(AND(Y270=Datos!$B$187,AA270=Datos!$B$195),Datos!$F$187,IF(AND(Y270=Datos!$B$187,AA270=Datos!$B$196),Datos!$G$187,IF(AND(Y270=Datos!$B$187,AA270=Datos!$B$197),Datos!$H$187,IF(AND(Y270=Datos!$B$188,AA270=Datos!$B$193),Datos!$D$188,IF(AND(Y270=Datos!$B$188,AA270=Datos!$B$194),Datos!$E$188,IF(AND(Y270=Datos!$B$188,AA270=Datos!$B$195),Datos!$F$188,IF(AND(Y270=Datos!$B$188,AA270=Datos!$B$196),Datos!$G$188,IF(AND(Y270=Datos!$B$188,AA270=Datos!$B$197),Datos!$H$188,IF(AND(Y270=Datos!$B$189,AA270=Datos!$B$193),Datos!$D$189,IF(AND(Y270=Datos!$B$189,AA270=Datos!$B$194),Datos!$E$189,IF(AND(Y270=Datos!$B$189,AA270=Datos!$B$195),Datos!$F$189,IF(AND(Y270=Datos!$B$189,AA270=Datos!$B$196),Datos!$G$189,IF(AND(Y270=Datos!$B$189,AA270=Datos!$B$197),Datos!$H$189,IF(AND(Y270=Datos!$B$190,AA270=Datos!$B$193),Datos!$D$190,IF(AND(Y270=Datos!$B$190,AA270=Datos!$B$194),Datos!$E$190,IF(AND(Y270=Datos!$B$190,AA270=Datos!$B$195),Datos!$F$190,IF(AND(Y270=Datos!$B$190,AA270=Datos!$B$196),Datos!$G$190,IF(AND(Y270=Datos!$B$190,AA270=Datos!$B$197),Datos!$H$190,"-")))))))))))))))))))))))))</f>
        <v>-</v>
      </c>
      <c r="AC270" s="51"/>
    </row>
    <row r="271" spans="1:29" s="4" customFormat="1" ht="30" customHeight="1" x14ac:dyDescent="0.25">
      <c r="A271" s="105"/>
      <c r="B271" s="460"/>
      <c r="C271" s="461"/>
      <c r="D271" s="465"/>
      <c r="E271" s="469"/>
      <c r="F271" s="470"/>
      <c r="G271" s="259"/>
      <c r="H271" s="52"/>
      <c r="I271" s="53"/>
      <c r="J271" s="317"/>
      <c r="K271" s="317"/>
      <c r="L271" s="450"/>
      <c r="M271" s="53"/>
      <c r="N271" s="52"/>
      <c r="O271" s="52"/>
      <c r="P271" s="52"/>
      <c r="Q271" s="52"/>
      <c r="R271" s="53"/>
      <c r="S271" s="52"/>
      <c r="T271" s="52"/>
      <c r="U271" s="52"/>
      <c r="V271" s="52"/>
      <c r="W271" s="54">
        <f>((IF(S271=Datos!$B$83,0,IF(S271=Datos!$B$84,5,IF(S271=Datos!$B$85,10,IF(S271=Datos!$B$86,15,IF(S271=Datos!$B$87,20,IF(S271=Datos!$B$88,25,0)))))))/100)+((IF(T271=Datos!$B$83,0,IF(T271=Datos!$B$84,5,IF(T271=Datos!$B$85,10,IF(T271=Datos!$B$86,15,IF(T271=Datos!$B$87,20,IF(T271=Datos!$B$88,25,0)))))))/100)+((IF(U271=Datos!$B$83,0,IF(U271=Datos!$B$84,5,IF(U271=Datos!$B$85,10,IF(U271=Datos!$B$86,15,IF(U271=Datos!$B$87,20,IF(U271=Datos!$B$88,25,0)))))))/100)+((IF(V271=Datos!$B$83,0,IF(V271=Datos!$B$84,5,IF(V271=Datos!$B$85,10,IF(V271=Datos!$B$86,15,IF(V271=Datos!$B$87,20,IF(V271=Datos!$B$88,25,0)))))))/100)</f>
        <v>0</v>
      </c>
      <c r="X271" s="453"/>
      <c r="Y271" s="447"/>
      <c r="Z271" s="456"/>
      <c r="AA271" s="447"/>
      <c r="AB271" s="450"/>
      <c r="AC271" s="55"/>
    </row>
    <row r="272" spans="1:29" s="4" customFormat="1" ht="30" customHeight="1" x14ac:dyDescent="0.25">
      <c r="A272" s="105"/>
      <c r="B272" s="460"/>
      <c r="C272" s="461"/>
      <c r="D272" s="465"/>
      <c r="E272" s="469"/>
      <c r="F272" s="470"/>
      <c r="G272" s="259"/>
      <c r="H272" s="52"/>
      <c r="I272" s="53"/>
      <c r="J272" s="317"/>
      <c r="K272" s="317"/>
      <c r="L272" s="450"/>
      <c r="M272" s="53"/>
      <c r="N272" s="52"/>
      <c r="O272" s="52"/>
      <c r="P272" s="52"/>
      <c r="Q272" s="52"/>
      <c r="R272" s="53"/>
      <c r="S272" s="52"/>
      <c r="T272" s="52"/>
      <c r="U272" s="52"/>
      <c r="V272" s="52"/>
      <c r="W272" s="54">
        <f>((IF(S272=Datos!$B$83,0,IF(S272=Datos!$B$84,5,IF(S272=Datos!$B$85,10,IF(S272=Datos!$B$86,15,IF(S272=Datos!$B$87,20,IF(S272=Datos!$B$88,25,0)))))))/100)+((IF(T272=Datos!$B$83,0,IF(T272=Datos!$B$84,5,IF(T272=Datos!$B$85,10,IF(T272=Datos!$B$86,15,IF(T272=Datos!$B$87,20,IF(T272=Datos!$B$88,25,0)))))))/100)+((IF(U272=Datos!$B$83,0,IF(U272=Datos!$B$84,5,IF(U272=Datos!$B$85,10,IF(U272=Datos!$B$86,15,IF(U272=Datos!$B$87,20,IF(U272=Datos!$B$88,25,0)))))))/100)+((IF(V272=Datos!$B$83,0,IF(V272=Datos!$B$84,5,IF(V272=Datos!$B$85,10,IF(V272=Datos!$B$86,15,IF(V272=Datos!$B$87,20,IF(V272=Datos!$B$88,25,0)))))))/100)</f>
        <v>0</v>
      </c>
      <c r="X272" s="453"/>
      <c r="Y272" s="447"/>
      <c r="Z272" s="456"/>
      <c r="AA272" s="447"/>
      <c r="AB272" s="450"/>
      <c r="AC272" s="55"/>
    </row>
    <row r="273" spans="1:29" s="4" customFormat="1" ht="30" customHeight="1" x14ac:dyDescent="0.25">
      <c r="A273" s="105"/>
      <c r="B273" s="460"/>
      <c r="C273" s="461"/>
      <c r="D273" s="465"/>
      <c r="E273" s="469"/>
      <c r="F273" s="470"/>
      <c r="G273" s="259"/>
      <c r="H273" s="52"/>
      <c r="I273" s="53"/>
      <c r="J273" s="317"/>
      <c r="K273" s="317"/>
      <c r="L273" s="450"/>
      <c r="M273" s="53"/>
      <c r="N273" s="52"/>
      <c r="O273" s="52"/>
      <c r="P273" s="52"/>
      <c r="Q273" s="52"/>
      <c r="R273" s="53"/>
      <c r="S273" s="52"/>
      <c r="T273" s="52"/>
      <c r="U273" s="52"/>
      <c r="V273" s="52"/>
      <c r="W273" s="54">
        <f>((IF(S273=Datos!$B$83,0,IF(S273=Datos!$B$84,5,IF(S273=Datos!$B$85,10,IF(S273=Datos!$B$86,15,IF(S273=Datos!$B$87,20,IF(S273=Datos!$B$88,25,0)))))))/100)+((IF(T273=Datos!$B$83,0,IF(T273=Datos!$B$84,5,IF(T273=Datos!$B$85,10,IF(T273=Datos!$B$86,15,IF(T273=Datos!$B$87,20,IF(T273=Datos!$B$88,25,0)))))))/100)+((IF(U273=Datos!$B$83,0,IF(U273=Datos!$B$84,5,IF(U273=Datos!$B$85,10,IF(U273=Datos!$B$86,15,IF(U273=Datos!$B$87,20,IF(U273=Datos!$B$88,25,0)))))))/100)+((IF(V273=Datos!$B$83,0,IF(V273=Datos!$B$84,5,IF(V273=Datos!$B$85,10,IF(V273=Datos!$B$86,15,IF(V273=Datos!$B$87,20,IF(V273=Datos!$B$88,25,0)))))))/100)</f>
        <v>0</v>
      </c>
      <c r="X273" s="453"/>
      <c r="Y273" s="447"/>
      <c r="Z273" s="456"/>
      <c r="AA273" s="447"/>
      <c r="AB273" s="450"/>
      <c r="AC273" s="55"/>
    </row>
    <row r="274" spans="1:29" s="4" customFormat="1" ht="30" customHeight="1" x14ac:dyDescent="0.25">
      <c r="A274" s="105"/>
      <c r="B274" s="460"/>
      <c r="C274" s="461"/>
      <c r="D274" s="465"/>
      <c r="E274" s="469"/>
      <c r="F274" s="470"/>
      <c r="G274" s="259"/>
      <c r="H274" s="52"/>
      <c r="I274" s="53"/>
      <c r="J274" s="317"/>
      <c r="K274" s="317"/>
      <c r="L274" s="450"/>
      <c r="M274" s="53"/>
      <c r="N274" s="52"/>
      <c r="O274" s="52"/>
      <c r="P274" s="52"/>
      <c r="Q274" s="52"/>
      <c r="R274" s="53"/>
      <c r="S274" s="52"/>
      <c r="T274" s="52"/>
      <c r="U274" s="52"/>
      <c r="V274" s="52"/>
      <c r="W274" s="54">
        <f>((IF(S274=Datos!$B$83,0,IF(S274=Datos!$B$84,5,IF(S274=Datos!$B$85,10,IF(S274=Datos!$B$86,15,IF(S274=Datos!$B$87,20,IF(S274=Datos!$B$88,25,0)))))))/100)+((IF(T274=Datos!$B$83,0,IF(T274=Datos!$B$84,5,IF(T274=Datos!$B$85,10,IF(T274=Datos!$B$86,15,IF(T274=Datos!$B$87,20,IF(T274=Datos!$B$88,25,0)))))))/100)+((IF(U274=Datos!$B$83,0,IF(U274=Datos!$B$84,5,IF(U274=Datos!$B$85,10,IF(U274=Datos!$B$86,15,IF(U274=Datos!$B$87,20,IF(U274=Datos!$B$88,25,0)))))))/100)+((IF(V274=Datos!$B$83,0,IF(V274=Datos!$B$84,5,IF(V274=Datos!$B$85,10,IF(V274=Datos!$B$86,15,IF(V274=Datos!$B$87,20,IF(V274=Datos!$B$88,25,0)))))))/100)</f>
        <v>0</v>
      </c>
      <c r="X274" s="453"/>
      <c r="Y274" s="447"/>
      <c r="Z274" s="456"/>
      <c r="AA274" s="447"/>
      <c r="AB274" s="450"/>
      <c r="AC274" s="55"/>
    </row>
    <row r="275" spans="1:29" s="4" customFormat="1" ht="30" customHeight="1" thickBot="1" x14ac:dyDescent="0.3">
      <c r="A275" s="105"/>
      <c r="B275" s="462"/>
      <c r="C275" s="463"/>
      <c r="D275" s="466"/>
      <c r="E275" s="471"/>
      <c r="F275" s="472"/>
      <c r="G275" s="260"/>
      <c r="H275" s="70"/>
      <c r="I275" s="68"/>
      <c r="J275" s="318"/>
      <c r="K275" s="318"/>
      <c r="L275" s="451"/>
      <c r="M275" s="68"/>
      <c r="N275" s="70"/>
      <c r="O275" s="70"/>
      <c r="P275" s="70"/>
      <c r="Q275" s="70"/>
      <c r="R275" s="68"/>
      <c r="S275" s="70"/>
      <c r="T275" s="70"/>
      <c r="U275" s="70"/>
      <c r="V275" s="70"/>
      <c r="W275" s="69">
        <f>((IF(S275=Datos!$B$83,0,IF(S275=Datos!$B$84,5,IF(S275=Datos!$B$85,10,IF(S275=Datos!$B$86,15,IF(S275=Datos!$B$87,20,IF(S275=Datos!$B$88,25,0)))))))/100)+((IF(T275=Datos!$B$83,0,IF(T275=Datos!$B$84,5,IF(T275=Datos!$B$85,10,IF(T275=Datos!$B$86,15,IF(T275=Datos!$B$87,20,IF(T275=Datos!$B$88,25,0)))))))/100)+((IF(U275=Datos!$B$83,0,IF(U275=Datos!$B$84,5,IF(U275=Datos!$B$85,10,IF(U275=Datos!$B$86,15,IF(U275=Datos!$B$87,20,IF(U275=Datos!$B$88,25,0)))))))/100)+((IF(V275=Datos!$B$83,0,IF(V275=Datos!$B$84,5,IF(V275=Datos!$B$85,10,IF(V275=Datos!$B$86,15,IF(V275=Datos!$B$87,20,IF(V275=Datos!$B$88,25,0)))))))/100)</f>
        <v>0</v>
      </c>
      <c r="X275" s="454"/>
      <c r="Y275" s="448"/>
      <c r="Z275" s="457"/>
      <c r="AA275" s="448"/>
      <c r="AB275" s="451"/>
      <c r="AC275" s="59"/>
    </row>
    <row r="276" spans="1:29" s="4" customFormat="1" ht="30" customHeight="1" x14ac:dyDescent="0.25">
      <c r="A276" s="105"/>
      <c r="B276" s="458"/>
      <c r="C276" s="459"/>
      <c r="D276" s="464" t="str">
        <f>IF(B276=0,"",VLOOKUP(B276,'Datos SGC'!$B$50:$C$71,2))</f>
        <v/>
      </c>
      <c r="E276" s="467"/>
      <c r="F276" s="468"/>
      <c r="G276" s="258"/>
      <c r="H276" s="65"/>
      <c r="I276" s="66"/>
      <c r="J276" s="316"/>
      <c r="K276" s="316"/>
      <c r="L276" s="449" t="str">
        <f>IF(AND(J276=Datos!$B$186,K276=Datos!$B$193),Datos!$D$186,IF(AND(J276=Datos!$B$186,K276=Datos!$B$194),Datos!$E$186,IF(AND(J276=Datos!$B$186,K276=Datos!$B$195),Datos!$F$186,IF(AND(J276=Datos!$B$186,K276=Datos!$B$196),Datos!$G$186,IF(AND(J276=Datos!$B$186,K276=Datos!$B$197),Datos!$H$186,IF(AND(J276=Datos!$B$187,K276=Datos!$B$193),Datos!$D$187,IF(AND(J276=Datos!$B$187,K276=Datos!$B$194),Datos!$E$187,IF(AND(J276=Datos!$B$187,K276=Datos!$B$195),Datos!$F$187,IF(AND(J276=Datos!$B$187,K276=Datos!$B$196),Datos!$G$187,IF(AND(J276=Datos!$B$187,K276=Datos!$B$197),Datos!$H$187,IF(AND(J276=Datos!$B$188,K276=Datos!$B$193),Datos!$D$188,IF(AND(J276=Datos!$B$188,K276=Datos!$B$194),Datos!$E$188,IF(AND(J276=Datos!$B$188,K276=Datos!$B$195),Datos!$F$188,IF(AND(J276=Datos!$B$188,K276=Datos!$B$196),Datos!$G$188,IF(AND(J276=Datos!$B$188,K276=Datos!$B$197),Datos!$H$188,IF(AND(J276=Datos!$B$189,K276=Datos!$B$193),Datos!$D$189,IF(AND(J276=Datos!$B$189,K276=Datos!$B$194),Datos!$E$189,IF(AND(J276=Datos!$B$189,K276=Datos!$B$195),Datos!$F$189,IF(AND(J276=Datos!$B$189,K276=Datos!$B$196),Datos!$G$189,IF(AND(J276=Datos!$B$189,K276=Datos!$B$197),Datos!$H$189,IF(AND(J276=Datos!$B$190,K276=Datos!$B$193),Datos!$D$190,IF(AND(J276=Datos!$B$190,K276=Datos!$B$194),Datos!$E$190,IF(AND(J276=Datos!$B$190,K276=Datos!$B$195),Datos!$F$190,IF(AND(J276=Datos!$B$190,K276=Datos!$B$196),Datos!$G$190,IF(AND(J276=Datos!$B$190,K276=Datos!$B$197),Datos!$H$190,"-")))))))))))))))))))))))))</f>
        <v>-</v>
      </c>
      <c r="M276" s="66"/>
      <c r="N276" s="65"/>
      <c r="O276" s="65"/>
      <c r="P276" s="65"/>
      <c r="Q276" s="65"/>
      <c r="R276" s="66"/>
      <c r="S276" s="65"/>
      <c r="T276" s="65"/>
      <c r="U276" s="65"/>
      <c r="V276" s="65"/>
      <c r="W276" s="64">
        <f>((IF(S276=Datos!$B$83,0,IF(S276=Datos!$B$84,5,IF(S276=Datos!$B$85,10,IF(S276=Datos!$B$86,15,IF(S276=Datos!$B$87,20,IF(S276=Datos!$B$88,25,0)))))))/100)+((IF(T276=Datos!$B$83,0,IF(T276=Datos!$B$84,5,IF(T276=Datos!$B$85,10,IF(T276=Datos!$B$86,15,IF(T276=Datos!$B$87,20,IF(T276=Datos!$B$88,25,0)))))))/100)+((IF(U276=Datos!$B$83,0,IF(U276=Datos!$B$84,5,IF(U276=Datos!$B$85,10,IF(U276=Datos!$B$86,15,IF(U276=Datos!$B$87,20,IF(U276=Datos!$B$88,25,0)))))))/100)+((IF(V276=Datos!$B$83,0,IF(V276=Datos!$B$84,5,IF(V276=Datos!$B$85,10,IF(V276=Datos!$B$86,15,IF(V276=Datos!$B$87,20,IF(V276=Datos!$B$88,25,0)))))))/100)</f>
        <v>0</v>
      </c>
      <c r="X276" s="452">
        <f>IF(ISERROR((IF(R276=Datos!$B$80,W276,0)+IF(R277=Datos!$B$80,W277,0)+IF(R278=Datos!$B$80,W278,0)+IF(R279=Datos!$B$80,W279,0)+IF(R280=Datos!$B$80,W280,0)+IF(R281=Datos!$B$80,W281,0))/(IF(R276=Datos!$B$80,1,0)+IF(R277=Datos!$B$80,1,0)+IF(R278=Datos!$B$80,1,0)+IF(R279=Datos!$B$80,1,0)+IF(R280=Datos!$B$80,1,0)+IF(R281=Datos!$B$80,1,0))),0,(IF(R276=Datos!$B$80,W276,0)+IF(R277=Datos!$B$80,W277,0)+IF(R278=Datos!$B$80,W278,0)+IF(R279=Datos!$B$80,W279,0)+IF(R280=Datos!$B$80,W280,0)+IF(R281=Datos!$B$80,W281,0))/(IF(R276=Datos!$B$80,1,0)+IF(R277=Datos!$B$80,1,0)+IF(R278=Datos!$B$80,1,0)+IF(R279=Datos!$B$80,1,0)+IF(R280=Datos!$B$80,1,0)+IF(R281=Datos!$B$80,1,0)))</f>
        <v>0</v>
      </c>
      <c r="Y276" s="446" t="str">
        <f>IF(J276="","-",(IF(X276&gt;0,(IF(J276=Datos!$B$65,Datos!$B$65,IF(AND(J276=Datos!$B$66,X276&gt;0.49),Datos!$B$65,IF(AND(J276=Datos!$B$67,X276&gt;0.74),Datos!$B$65,IF(AND(J276=Datos!$B$67,X276&lt;0.75,X276&gt;0.49),Datos!$B$66,IF(AND(J276=Datos!$B$68,X276&gt;0.74),Datos!$B$66,IF(AND(J276=Datos!$B$68,X276&lt;0.75,X276&gt;0.49),Datos!$B$67,IF(AND(J276=Datos!$B$69,X276&gt;0.74),Datos!$B$67,IF(AND(J276=Datos!$B$69,X276&lt;0.75,X276&gt;0.49),Datos!$B$68,J276))))))))),J276)))</f>
        <v>-</v>
      </c>
      <c r="Z276" s="455">
        <f>IF(ISERROR((IF(R276=Datos!$B$79,W276,0)+IF(R277=Datos!$B$79,W277,0)+IF(R278=Datos!$B$79,W278,0)+IF(R279=Datos!$B$79,W279,0)+IF(R280=Datos!$B$79,W280,0)+IF(R281=Datos!$B$79,W281,0))/(IF(R276=Datos!$B$79,1,0)+IF(R277=Datos!$B$79,1,0)+IF(R278=Datos!$B$79,1,0)+IF(R279=Datos!$B$79,1,0)+IF(R280=Datos!$B$79,1,0)+IF(R281=Datos!$B$79,1,0))),0,(IF(R276=Datos!$B$79,W276,0)+IF(R277=Datos!$B$79,W277,0)+IF(R278=Datos!$B$79,W278,0)+IF(R279=Datos!$B$79,W279,0)+IF(R280=Datos!$B$79,W280,0)+IF(R281=Datos!$B$79,W281,0))/(IF(R276=Datos!$B$79,1,0)+IF(R277=Datos!$B$79,1,0)+IF(R278=Datos!$B$79,1,0)+IF(R279=Datos!$B$79,1,0)+IF(R280=Datos!$B$79,1,0)+IF(R281=Datos!$B$79,1,0)))</f>
        <v>0</v>
      </c>
      <c r="AA276" s="446" t="str">
        <f>IF(K276="","-",(IF(Z276&gt;0,(IF(K276=Datos!$B$72,Datos!$B$72,IF(AND(K276=Datos!$B$73,Z276&gt;0.49),Datos!$B$72,IF(AND(K276=Datos!$B$74,Z276&gt;0.74),Datos!$B$72,IF(AND(K276=Datos!$B$74,Z276&lt;0.75,Z276&gt;0.49),Datos!$B$73,IF(AND(K276=Datos!$B$75,Z276&gt;0.74),Datos!$B$73,IF(AND(K276=Datos!$B$75,Z276&lt;0.75,Z276&gt;0.49),Datos!$B$74,IF(AND(K276=Datos!$B$76,Z276&gt;0.74),Datos!$B$74,IF(AND(K276=Datos!$B$76,Z276&lt;0.75,Z276&gt;0.49),Datos!$B$75,K276))))))))),K276)))</f>
        <v>-</v>
      </c>
      <c r="AB276" s="449" t="str">
        <f>IF(AND(Y276=Datos!$B$186,AA276=Datos!$B$193),Datos!$D$186,IF(AND(Y276=Datos!$B$186,AA276=Datos!$B$194),Datos!$E$186,IF(AND(Y276=Datos!$B$186,AA276=Datos!$B$195),Datos!$F$186,IF(AND(Y276=Datos!$B$186,AA276=Datos!$B$196),Datos!$G$186,IF(AND(Y276=Datos!$B$186,AA276=Datos!$B$197),Datos!$H$186,IF(AND(Y276=Datos!$B$187,AA276=Datos!$B$193),Datos!$D$187,IF(AND(Y276=Datos!$B$187,AA276=Datos!$B$194),Datos!$E$187,IF(AND(Y276=Datos!$B$187,AA276=Datos!$B$195),Datos!$F$187,IF(AND(Y276=Datos!$B$187,AA276=Datos!$B$196),Datos!$G$187,IF(AND(Y276=Datos!$B$187,AA276=Datos!$B$197),Datos!$H$187,IF(AND(Y276=Datos!$B$188,AA276=Datos!$B$193),Datos!$D$188,IF(AND(Y276=Datos!$B$188,AA276=Datos!$B$194),Datos!$E$188,IF(AND(Y276=Datos!$B$188,AA276=Datos!$B$195),Datos!$F$188,IF(AND(Y276=Datos!$B$188,AA276=Datos!$B$196),Datos!$G$188,IF(AND(Y276=Datos!$B$188,AA276=Datos!$B$197),Datos!$H$188,IF(AND(Y276=Datos!$B$189,AA276=Datos!$B$193),Datos!$D$189,IF(AND(Y276=Datos!$B$189,AA276=Datos!$B$194),Datos!$E$189,IF(AND(Y276=Datos!$B$189,AA276=Datos!$B$195),Datos!$F$189,IF(AND(Y276=Datos!$B$189,AA276=Datos!$B$196),Datos!$G$189,IF(AND(Y276=Datos!$B$189,AA276=Datos!$B$197),Datos!$H$189,IF(AND(Y276=Datos!$B$190,AA276=Datos!$B$193),Datos!$D$190,IF(AND(Y276=Datos!$B$190,AA276=Datos!$B$194),Datos!$E$190,IF(AND(Y276=Datos!$B$190,AA276=Datos!$B$195),Datos!$F$190,IF(AND(Y276=Datos!$B$190,AA276=Datos!$B$196),Datos!$G$190,IF(AND(Y276=Datos!$B$190,AA276=Datos!$B$197),Datos!$H$190,"-")))))))))))))))))))))))))</f>
        <v>-</v>
      </c>
      <c r="AC276" s="51"/>
    </row>
    <row r="277" spans="1:29" s="4" customFormat="1" ht="30" customHeight="1" x14ac:dyDescent="0.25">
      <c r="A277" s="105"/>
      <c r="B277" s="460"/>
      <c r="C277" s="461"/>
      <c r="D277" s="465"/>
      <c r="E277" s="469"/>
      <c r="F277" s="470"/>
      <c r="G277" s="259"/>
      <c r="H277" s="52"/>
      <c r="I277" s="53"/>
      <c r="J277" s="317"/>
      <c r="K277" s="317"/>
      <c r="L277" s="450"/>
      <c r="M277" s="53"/>
      <c r="N277" s="52"/>
      <c r="O277" s="52"/>
      <c r="P277" s="52"/>
      <c r="Q277" s="52"/>
      <c r="R277" s="53"/>
      <c r="S277" s="52"/>
      <c r="T277" s="52"/>
      <c r="U277" s="52"/>
      <c r="V277" s="52"/>
      <c r="W277" s="54">
        <f>((IF(S277=Datos!$B$83,0,IF(S277=Datos!$B$84,5,IF(S277=Datos!$B$85,10,IF(S277=Datos!$B$86,15,IF(S277=Datos!$B$87,20,IF(S277=Datos!$B$88,25,0)))))))/100)+((IF(T277=Datos!$B$83,0,IF(T277=Datos!$B$84,5,IF(T277=Datos!$B$85,10,IF(T277=Datos!$B$86,15,IF(T277=Datos!$B$87,20,IF(T277=Datos!$B$88,25,0)))))))/100)+((IF(U277=Datos!$B$83,0,IF(U277=Datos!$B$84,5,IF(U277=Datos!$B$85,10,IF(U277=Datos!$B$86,15,IF(U277=Datos!$B$87,20,IF(U277=Datos!$B$88,25,0)))))))/100)+((IF(V277=Datos!$B$83,0,IF(V277=Datos!$B$84,5,IF(V277=Datos!$B$85,10,IF(V277=Datos!$B$86,15,IF(V277=Datos!$B$87,20,IF(V277=Datos!$B$88,25,0)))))))/100)</f>
        <v>0</v>
      </c>
      <c r="X277" s="453"/>
      <c r="Y277" s="447"/>
      <c r="Z277" s="456"/>
      <c r="AA277" s="447"/>
      <c r="AB277" s="450"/>
      <c r="AC277" s="55"/>
    </row>
    <row r="278" spans="1:29" s="4" customFormat="1" ht="30" customHeight="1" x14ac:dyDescent="0.25">
      <c r="A278" s="105"/>
      <c r="B278" s="460"/>
      <c r="C278" s="461"/>
      <c r="D278" s="465"/>
      <c r="E278" s="469"/>
      <c r="F278" s="470"/>
      <c r="G278" s="259"/>
      <c r="H278" s="52"/>
      <c r="I278" s="53"/>
      <c r="J278" s="317"/>
      <c r="K278" s="317"/>
      <c r="L278" s="450"/>
      <c r="M278" s="53"/>
      <c r="N278" s="52"/>
      <c r="O278" s="52"/>
      <c r="P278" s="52"/>
      <c r="Q278" s="52"/>
      <c r="R278" s="53"/>
      <c r="S278" s="52"/>
      <c r="T278" s="52"/>
      <c r="U278" s="52"/>
      <c r="V278" s="52"/>
      <c r="W278" s="54">
        <f>((IF(S278=Datos!$B$83,0,IF(S278=Datos!$B$84,5,IF(S278=Datos!$B$85,10,IF(S278=Datos!$B$86,15,IF(S278=Datos!$B$87,20,IF(S278=Datos!$B$88,25,0)))))))/100)+((IF(T278=Datos!$B$83,0,IF(T278=Datos!$B$84,5,IF(T278=Datos!$B$85,10,IF(T278=Datos!$B$86,15,IF(T278=Datos!$B$87,20,IF(T278=Datos!$B$88,25,0)))))))/100)+((IF(U278=Datos!$B$83,0,IF(U278=Datos!$B$84,5,IF(U278=Datos!$B$85,10,IF(U278=Datos!$B$86,15,IF(U278=Datos!$B$87,20,IF(U278=Datos!$B$88,25,0)))))))/100)+((IF(V278=Datos!$B$83,0,IF(V278=Datos!$B$84,5,IF(V278=Datos!$B$85,10,IF(V278=Datos!$B$86,15,IF(V278=Datos!$B$87,20,IF(V278=Datos!$B$88,25,0)))))))/100)</f>
        <v>0</v>
      </c>
      <c r="X278" s="453"/>
      <c r="Y278" s="447"/>
      <c r="Z278" s="456"/>
      <c r="AA278" s="447"/>
      <c r="AB278" s="450"/>
      <c r="AC278" s="55"/>
    </row>
    <row r="279" spans="1:29" s="4" customFormat="1" ht="30" customHeight="1" x14ac:dyDescent="0.25">
      <c r="A279" s="105"/>
      <c r="B279" s="460"/>
      <c r="C279" s="461"/>
      <c r="D279" s="465"/>
      <c r="E279" s="469"/>
      <c r="F279" s="470"/>
      <c r="G279" s="259"/>
      <c r="H279" s="52"/>
      <c r="I279" s="53"/>
      <c r="J279" s="317"/>
      <c r="K279" s="317"/>
      <c r="L279" s="450"/>
      <c r="M279" s="53"/>
      <c r="N279" s="52"/>
      <c r="O279" s="52"/>
      <c r="P279" s="52"/>
      <c r="Q279" s="52"/>
      <c r="R279" s="53"/>
      <c r="S279" s="52"/>
      <c r="T279" s="52"/>
      <c r="U279" s="52"/>
      <c r="V279" s="52"/>
      <c r="W279" s="54">
        <f>((IF(S279=Datos!$B$83,0,IF(S279=Datos!$B$84,5,IF(S279=Datos!$B$85,10,IF(S279=Datos!$B$86,15,IF(S279=Datos!$B$87,20,IF(S279=Datos!$B$88,25,0)))))))/100)+((IF(T279=Datos!$B$83,0,IF(T279=Datos!$B$84,5,IF(T279=Datos!$B$85,10,IF(T279=Datos!$B$86,15,IF(T279=Datos!$B$87,20,IF(T279=Datos!$B$88,25,0)))))))/100)+((IF(U279=Datos!$B$83,0,IF(U279=Datos!$B$84,5,IF(U279=Datos!$B$85,10,IF(U279=Datos!$B$86,15,IF(U279=Datos!$B$87,20,IF(U279=Datos!$B$88,25,0)))))))/100)+((IF(V279=Datos!$B$83,0,IF(V279=Datos!$B$84,5,IF(V279=Datos!$B$85,10,IF(V279=Datos!$B$86,15,IF(V279=Datos!$B$87,20,IF(V279=Datos!$B$88,25,0)))))))/100)</f>
        <v>0</v>
      </c>
      <c r="X279" s="453"/>
      <c r="Y279" s="447"/>
      <c r="Z279" s="456"/>
      <c r="AA279" s="447"/>
      <c r="AB279" s="450"/>
      <c r="AC279" s="55"/>
    </row>
    <row r="280" spans="1:29" s="4" customFormat="1" ht="30" customHeight="1" x14ac:dyDescent="0.25">
      <c r="A280" s="105"/>
      <c r="B280" s="460"/>
      <c r="C280" s="461"/>
      <c r="D280" s="465"/>
      <c r="E280" s="469"/>
      <c r="F280" s="470"/>
      <c r="G280" s="259"/>
      <c r="H280" s="52"/>
      <c r="I280" s="53"/>
      <c r="J280" s="317"/>
      <c r="K280" s="317"/>
      <c r="L280" s="450"/>
      <c r="M280" s="53"/>
      <c r="N280" s="52"/>
      <c r="O280" s="52"/>
      <c r="P280" s="52"/>
      <c r="Q280" s="52"/>
      <c r="R280" s="53"/>
      <c r="S280" s="52"/>
      <c r="T280" s="52"/>
      <c r="U280" s="52"/>
      <c r="V280" s="52"/>
      <c r="W280" s="54">
        <f>((IF(S280=Datos!$B$83,0,IF(S280=Datos!$B$84,5,IF(S280=Datos!$B$85,10,IF(S280=Datos!$B$86,15,IF(S280=Datos!$B$87,20,IF(S280=Datos!$B$88,25,0)))))))/100)+((IF(T280=Datos!$B$83,0,IF(T280=Datos!$B$84,5,IF(T280=Datos!$B$85,10,IF(T280=Datos!$B$86,15,IF(T280=Datos!$B$87,20,IF(T280=Datos!$B$88,25,0)))))))/100)+((IF(U280=Datos!$B$83,0,IF(U280=Datos!$B$84,5,IF(U280=Datos!$B$85,10,IF(U280=Datos!$B$86,15,IF(U280=Datos!$B$87,20,IF(U280=Datos!$B$88,25,0)))))))/100)+((IF(V280=Datos!$B$83,0,IF(V280=Datos!$B$84,5,IF(V280=Datos!$B$85,10,IF(V280=Datos!$B$86,15,IF(V280=Datos!$B$87,20,IF(V280=Datos!$B$88,25,0)))))))/100)</f>
        <v>0</v>
      </c>
      <c r="X280" s="453"/>
      <c r="Y280" s="447"/>
      <c r="Z280" s="456"/>
      <c r="AA280" s="447"/>
      <c r="AB280" s="450"/>
      <c r="AC280" s="55"/>
    </row>
    <row r="281" spans="1:29" s="4" customFormat="1" ht="30" customHeight="1" thickBot="1" x14ac:dyDescent="0.3">
      <c r="A281" s="105"/>
      <c r="B281" s="462"/>
      <c r="C281" s="463"/>
      <c r="D281" s="466"/>
      <c r="E281" s="471"/>
      <c r="F281" s="472"/>
      <c r="G281" s="260"/>
      <c r="H281" s="70"/>
      <c r="I281" s="68"/>
      <c r="J281" s="318"/>
      <c r="K281" s="318"/>
      <c r="L281" s="451"/>
      <c r="M281" s="68"/>
      <c r="N281" s="70"/>
      <c r="O281" s="70"/>
      <c r="P281" s="70"/>
      <c r="Q281" s="70"/>
      <c r="R281" s="68"/>
      <c r="S281" s="70"/>
      <c r="T281" s="70"/>
      <c r="U281" s="70"/>
      <c r="V281" s="70"/>
      <c r="W281" s="69">
        <f>((IF(S281=Datos!$B$83,0,IF(S281=Datos!$B$84,5,IF(S281=Datos!$B$85,10,IF(S281=Datos!$B$86,15,IF(S281=Datos!$B$87,20,IF(S281=Datos!$B$88,25,0)))))))/100)+((IF(T281=Datos!$B$83,0,IF(T281=Datos!$B$84,5,IF(T281=Datos!$B$85,10,IF(T281=Datos!$B$86,15,IF(T281=Datos!$B$87,20,IF(T281=Datos!$B$88,25,0)))))))/100)+((IF(U281=Datos!$B$83,0,IF(U281=Datos!$B$84,5,IF(U281=Datos!$B$85,10,IF(U281=Datos!$B$86,15,IF(U281=Datos!$B$87,20,IF(U281=Datos!$B$88,25,0)))))))/100)+((IF(V281=Datos!$B$83,0,IF(V281=Datos!$B$84,5,IF(V281=Datos!$B$85,10,IF(V281=Datos!$B$86,15,IF(V281=Datos!$B$87,20,IF(V281=Datos!$B$88,25,0)))))))/100)</f>
        <v>0</v>
      </c>
      <c r="X281" s="454"/>
      <c r="Y281" s="448"/>
      <c r="Z281" s="457"/>
      <c r="AA281" s="448"/>
      <c r="AB281" s="451"/>
      <c r="AC281" s="59"/>
    </row>
    <row r="282" spans="1:29" s="4" customFormat="1" ht="30" customHeight="1" x14ac:dyDescent="0.25">
      <c r="A282" s="105"/>
      <c r="B282" s="458"/>
      <c r="C282" s="459"/>
      <c r="D282" s="464" t="str">
        <f>IF(B282=0,"",VLOOKUP(B282,'Datos SGC'!$B$50:$C$71,2))</f>
        <v/>
      </c>
      <c r="E282" s="467"/>
      <c r="F282" s="468"/>
      <c r="G282" s="258"/>
      <c r="H282" s="65"/>
      <c r="I282" s="66"/>
      <c r="J282" s="316"/>
      <c r="K282" s="316"/>
      <c r="L282" s="449" t="str">
        <f>IF(AND(J282=Datos!$B$186,K282=Datos!$B$193),Datos!$D$186,IF(AND(J282=Datos!$B$186,K282=Datos!$B$194),Datos!$E$186,IF(AND(J282=Datos!$B$186,K282=Datos!$B$195),Datos!$F$186,IF(AND(J282=Datos!$B$186,K282=Datos!$B$196),Datos!$G$186,IF(AND(J282=Datos!$B$186,K282=Datos!$B$197),Datos!$H$186,IF(AND(J282=Datos!$B$187,K282=Datos!$B$193),Datos!$D$187,IF(AND(J282=Datos!$B$187,K282=Datos!$B$194),Datos!$E$187,IF(AND(J282=Datos!$B$187,K282=Datos!$B$195),Datos!$F$187,IF(AND(J282=Datos!$B$187,K282=Datos!$B$196),Datos!$G$187,IF(AND(J282=Datos!$B$187,K282=Datos!$B$197),Datos!$H$187,IF(AND(J282=Datos!$B$188,K282=Datos!$B$193),Datos!$D$188,IF(AND(J282=Datos!$B$188,K282=Datos!$B$194),Datos!$E$188,IF(AND(J282=Datos!$B$188,K282=Datos!$B$195),Datos!$F$188,IF(AND(J282=Datos!$B$188,K282=Datos!$B$196),Datos!$G$188,IF(AND(J282=Datos!$B$188,K282=Datos!$B$197),Datos!$H$188,IF(AND(J282=Datos!$B$189,K282=Datos!$B$193),Datos!$D$189,IF(AND(J282=Datos!$B$189,K282=Datos!$B$194),Datos!$E$189,IF(AND(J282=Datos!$B$189,K282=Datos!$B$195),Datos!$F$189,IF(AND(J282=Datos!$B$189,K282=Datos!$B$196),Datos!$G$189,IF(AND(J282=Datos!$B$189,K282=Datos!$B$197),Datos!$H$189,IF(AND(J282=Datos!$B$190,K282=Datos!$B$193),Datos!$D$190,IF(AND(J282=Datos!$B$190,K282=Datos!$B$194),Datos!$E$190,IF(AND(J282=Datos!$B$190,K282=Datos!$B$195),Datos!$F$190,IF(AND(J282=Datos!$B$190,K282=Datos!$B$196),Datos!$G$190,IF(AND(J282=Datos!$B$190,K282=Datos!$B$197),Datos!$H$190,"-")))))))))))))))))))))))))</f>
        <v>-</v>
      </c>
      <c r="M282" s="66"/>
      <c r="N282" s="65"/>
      <c r="O282" s="65"/>
      <c r="P282" s="65"/>
      <c r="Q282" s="65"/>
      <c r="R282" s="66"/>
      <c r="S282" s="65"/>
      <c r="T282" s="65"/>
      <c r="U282" s="65"/>
      <c r="V282" s="65"/>
      <c r="W282" s="64">
        <f>((IF(S282=Datos!$B$83,0,IF(S282=Datos!$B$84,5,IF(S282=Datos!$B$85,10,IF(S282=Datos!$B$86,15,IF(S282=Datos!$B$87,20,IF(S282=Datos!$B$88,25,0)))))))/100)+((IF(T282=Datos!$B$83,0,IF(T282=Datos!$B$84,5,IF(T282=Datos!$B$85,10,IF(T282=Datos!$B$86,15,IF(T282=Datos!$B$87,20,IF(T282=Datos!$B$88,25,0)))))))/100)+((IF(U282=Datos!$B$83,0,IF(U282=Datos!$B$84,5,IF(U282=Datos!$B$85,10,IF(U282=Datos!$B$86,15,IF(U282=Datos!$B$87,20,IF(U282=Datos!$B$88,25,0)))))))/100)+((IF(V282=Datos!$B$83,0,IF(V282=Datos!$B$84,5,IF(V282=Datos!$B$85,10,IF(V282=Datos!$B$86,15,IF(V282=Datos!$B$87,20,IF(V282=Datos!$B$88,25,0)))))))/100)</f>
        <v>0</v>
      </c>
      <c r="X282" s="452">
        <f>IF(ISERROR((IF(R282=Datos!$B$80,W282,0)+IF(R283=Datos!$B$80,W283,0)+IF(R284=Datos!$B$80,W284,0)+IF(R285=Datos!$B$80,W285,0)+IF(R286=Datos!$B$80,W286,0)+IF(R287=Datos!$B$80,W287,0))/(IF(R282=Datos!$B$80,1,0)+IF(R283=Datos!$B$80,1,0)+IF(R284=Datos!$B$80,1,0)+IF(R285=Datos!$B$80,1,0)+IF(R286=Datos!$B$80,1,0)+IF(R287=Datos!$B$80,1,0))),0,(IF(R282=Datos!$B$80,W282,0)+IF(R283=Datos!$B$80,W283,0)+IF(R284=Datos!$B$80,W284,0)+IF(R285=Datos!$B$80,W285,0)+IF(R286=Datos!$B$80,W286,0)+IF(R287=Datos!$B$80,W287,0))/(IF(R282=Datos!$B$80,1,0)+IF(R283=Datos!$B$80,1,0)+IF(R284=Datos!$B$80,1,0)+IF(R285=Datos!$B$80,1,0)+IF(R286=Datos!$B$80,1,0)+IF(R287=Datos!$B$80,1,0)))</f>
        <v>0</v>
      </c>
      <c r="Y282" s="446" t="str">
        <f>IF(J282="","-",(IF(X282&gt;0,(IF(J282=Datos!$B$65,Datos!$B$65,IF(AND(J282=Datos!$B$66,X282&gt;0.49),Datos!$B$65,IF(AND(J282=Datos!$B$67,X282&gt;0.74),Datos!$B$65,IF(AND(J282=Datos!$B$67,X282&lt;0.75,X282&gt;0.49),Datos!$B$66,IF(AND(J282=Datos!$B$68,X282&gt;0.74),Datos!$B$66,IF(AND(J282=Datos!$B$68,X282&lt;0.75,X282&gt;0.49),Datos!$B$67,IF(AND(J282=Datos!$B$69,X282&gt;0.74),Datos!$B$67,IF(AND(J282=Datos!$B$69,X282&lt;0.75,X282&gt;0.49),Datos!$B$68,J282))))))))),J282)))</f>
        <v>-</v>
      </c>
      <c r="Z282" s="455">
        <f>IF(ISERROR((IF(R282=Datos!$B$79,W282,0)+IF(R283=Datos!$B$79,W283,0)+IF(R284=Datos!$B$79,W284,0)+IF(R285=Datos!$B$79,W285,0)+IF(R286=Datos!$B$79,W286,0)+IF(R287=Datos!$B$79,W287,0))/(IF(R282=Datos!$B$79,1,0)+IF(R283=Datos!$B$79,1,0)+IF(R284=Datos!$B$79,1,0)+IF(R285=Datos!$B$79,1,0)+IF(R286=Datos!$B$79,1,0)+IF(R287=Datos!$B$79,1,0))),0,(IF(R282=Datos!$B$79,W282,0)+IF(R283=Datos!$B$79,W283,0)+IF(R284=Datos!$B$79,W284,0)+IF(R285=Datos!$B$79,W285,0)+IF(R286=Datos!$B$79,W286,0)+IF(R287=Datos!$B$79,W287,0))/(IF(R282=Datos!$B$79,1,0)+IF(R283=Datos!$B$79,1,0)+IF(R284=Datos!$B$79,1,0)+IF(R285=Datos!$B$79,1,0)+IF(R286=Datos!$B$79,1,0)+IF(R287=Datos!$B$79,1,0)))</f>
        <v>0</v>
      </c>
      <c r="AA282" s="446" t="str">
        <f>IF(K282="","-",(IF(Z282&gt;0,(IF(K282=Datos!$B$72,Datos!$B$72,IF(AND(K282=Datos!$B$73,Z282&gt;0.49),Datos!$B$72,IF(AND(K282=Datos!$B$74,Z282&gt;0.74),Datos!$B$72,IF(AND(K282=Datos!$B$74,Z282&lt;0.75,Z282&gt;0.49),Datos!$B$73,IF(AND(K282=Datos!$B$75,Z282&gt;0.74),Datos!$B$73,IF(AND(K282=Datos!$B$75,Z282&lt;0.75,Z282&gt;0.49),Datos!$B$74,IF(AND(K282=Datos!$B$76,Z282&gt;0.74),Datos!$B$74,IF(AND(K282=Datos!$B$76,Z282&lt;0.75,Z282&gt;0.49),Datos!$B$75,K282))))))))),K282)))</f>
        <v>-</v>
      </c>
      <c r="AB282" s="449" t="str">
        <f>IF(AND(Y282=Datos!$B$186,AA282=Datos!$B$193),Datos!$D$186,IF(AND(Y282=Datos!$B$186,AA282=Datos!$B$194),Datos!$E$186,IF(AND(Y282=Datos!$B$186,AA282=Datos!$B$195),Datos!$F$186,IF(AND(Y282=Datos!$B$186,AA282=Datos!$B$196),Datos!$G$186,IF(AND(Y282=Datos!$B$186,AA282=Datos!$B$197),Datos!$H$186,IF(AND(Y282=Datos!$B$187,AA282=Datos!$B$193),Datos!$D$187,IF(AND(Y282=Datos!$B$187,AA282=Datos!$B$194),Datos!$E$187,IF(AND(Y282=Datos!$B$187,AA282=Datos!$B$195),Datos!$F$187,IF(AND(Y282=Datos!$B$187,AA282=Datos!$B$196),Datos!$G$187,IF(AND(Y282=Datos!$B$187,AA282=Datos!$B$197),Datos!$H$187,IF(AND(Y282=Datos!$B$188,AA282=Datos!$B$193),Datos!$D$188,IF(AND(Y282=Datos!$B$188,AA282=Datos!$B$194),Datos!$E$188,IF(AND(Y282=Datos!$B$188,AA282=Datos!$B$195),Datos!$F$188,IF(AND(Y282=Datos!$B$188,AA282=Datos!$B$196),Datos!$G$188,IF(AND(Y282=Datos!$B$188,AA282=Datos!$B$197),Datos!$H$188,IF(AND(Y282=Datos!$B$189,AA282=Datos!$B$193),Datos!$D$189,IF(AND(Y282=Datos!$B$189,AA282=Datos!$B$194),Datos!$E$189,IF(AND(Y282=Datos!$B$189,AA282=Datos!$B$195),Datos!$F$189,IF(AND(Y282=Datos!$B$189,AA282=Datos!$B$196),Datos!$G$189,IF(AND(Y282=Datos!$B$189,AA282=Datos!$B$197),Datos!$H$189,IF(AND(Y282=Datos!$B$190,AA282=Datos!$B$193),Datos!$D$190,IF(AND(Y282=Datos!$B$190,AA282=Datos!$B$194),Datos!$E$190,IF(AND(Y282=Datos!$B$190,AA282=Datos!$B$195),Datos!$F$190,IF(AND(Y282=Datos!$B$190,AA282=Datos!$B$196),Datos!$G$190,IF(AND(Y282=Datos!$B$190,AA282=Datos!$B$197),Datos!$H$190,"-")))))))))))))))))))))))))</f>
        <v>-</v>
      </c>
      <c r="AC282" s="51"/>
    </row>
    <row r="283" spans="1:29" s="4" customFormat="1" ht="30" customHeight="1" x14ac:dyDescent="0.25">
      <c r="A283" s="105"/>
      <c r="B283" s="460"/>
      <c r="C283" s="461"/>
      <c r="D283" s="465"/>
      <c r="E283" s="469"/>
      <c r="F283" s="470"/>
      <c r="G283" s="259"/>
      <c r="H283" s="52"/>
      <c r="I283" s="53"/>
      <c r="J283" s="317"/>
      <c r="K283" s="317"/>
      <c r="L283" s="450"/>
      <c r="M283" s="53"/>
      <c r="N283" s="52"/>
      <c r="O283" s="52"/>
      <c r="P283" s="52"/>
      <c r="Q283" s="52"/>
      <c r="R283" s="53"/>
      <c r="S283" s="52"/>
      <c r="T283" s="52"/>
      <c r="U283" s="52"/>
      <c r="V283" s="52"/>
      <c r="W283" s="54">
        <f>((IF(S283=Datos!$B$83,0,IF(S283=Datos!$B$84,5,IF(S283=Datos!$B$85,10,IF(S283=Datos!$B$86,15,IF(S283=Datos!$B$87,20,IF(S283=Datos!$B$88,25,0)))))))/100)+((IF(T283=Datos!$B$83,0,IF(T283=Datos!$B$84,5,IF(T283=Datos!$B$85,10,IF(T283=Datos!$B$86,15,IF(T283=Datos!$B$87,20,IF(T283=Datos!$B$88,25,0)))))))/100)+((IF(U283=Datos!$B$83,0,IF(U283=Datos!$B$84,5,IF(U283=Datos!$B$85,10,IF(U283=Datos!$B$86,15,IF(U283=Datos!$B$87,20,IF(U283=Datos!$B$88,25,0)))))))/100)+((IF(V283=Datos!$B$83,0,IF(V283=Datos!$B$84,5,IF(V283=Datos!$B$85,10,IF(V283=Datos!$B$86,15,IF(V283=Datos!$B$87,20,IF(V283=Datos!$B$88,25,0)))))))/100)</f>
        <v>0</v>
      </c>
      <c r="X283" s="453"/>
      <c r="Y283" s="447"/>
      <c r="Z283" s="456"/>
      <c r="AA283" s="447"/>
      <c r="AB283" s="450"/>
      <c r="AC283" s="55"/>
    </row>
    <row r="284" spans="1:29" s="4" customFormat="1" ht="30" customHeight="1" x14ac:dyDescent="0.25">
      <c r="A284" s="105"/>
      <c r="B284" s="460"/>
      <c r="C284" s="461"/>
      <c r="D284" s="465"/>
      <c r="E284" s="469"/>
      <c r="F284" s="470"/>
      <c r="G284" s="259"/>
      <c r="H284" s="52"/>
      <c r="I284" s="53"/>
      <c r="J284" s="317"/>
      <c r="K284" s="317"/>
      <c r="L284" s="450"/>
      <c r="M284" s="53"/>
      <c r="N284" s="52"/>
      <c r="O284" s="52"/>
      <c r="P284" s="52"/>
      <c r="Q284" s="52"/>
      <c r="R284" s="53"/>
      <c r="S284" s="52"/>
      <c r="T284" s="52"/>
      <c r="U284" s="52"/>
      <c r="V284" s="52"/>
      <c r="W284" s="54">
        <f>((IF(S284=Datos!$B$83,0,IF(S284=Datos!$B$84,5,IF(S284=Datos!$B$85,10,IF(S284=Datos!$B$86,15,IF(S284=Datos!$B$87,20,IF(S284=Datos!$B$88,25,0)))))))/100)+((IF(T284=Datos!$B$83,0,IF(T284=Datos!$B$84,5,IF(T284=Datos!$B$85,10,IF(T284=Datos!$B$86,15,IF(T284=Datos!$B$87,20,IF(T284=Datos!$B$88,25,0)))))))/100)+((IF(U284=Datos!$B$83,0,IF(U284=Datos!$B$84,5,IF(U284=Datos!$B$85,10,IF(U284=Datos!$B$86,15,IF(U284=Datos!$B$87,20,IF(U284=Datos!$B$88,25,0)))))))/100)+((IF(V284=Datos!$B$83,0,IF(V284=Datos!$B$84,5,IF(V284=Datos!$B$85,10,IF(V284=Datos!$B$86,15,IF(V284=Datos!$B$87,20,IF(V284=Datos!$B$88,25,0)))))))/100)</f>
        <v>0</v>
      </c>
      <c r="X284" s="453"/>
      <c r="Y284" s="447"/>
      <c r="Z284" s="456"/>
      <c r="AA284" s="447"/>
      <c r="AB284" s="450"/>
      <c r="AC284" s="55"/>
    </row>
    <row r="285" spans="1:29" s="4" customFormat="1" ht="30" customHeight="1" x14ac:dyDescent="0.25">
      <c r="A285" s="105"/>
      <c r="B285" s="460"/>
      <c r="C285" s="461"/>
      <c r="D285" s="465"/>
      <c r="E285" s="469"/>
      <c r="F285" s="470"/>
      <c r="G285" s="259"/>
      <c r="H285" s="52"/>
      <c r="I285" s="53"/>
      <c r="J285" s="317"/>
      <c r="K285" s="317"/>
      <c r="L285" s="450"/>
      <c r="M285" s="53"/>
      <c r="N285" s="52"/>
      <c r="O285" s="52"/>
      <c r="P285" s="52"/>
      <c r="Q285" s="52"/>
      <c r="R285" s="53"/>
      <c r="S285" s="52"/>
      <c r="T285" s="52"/>
      <c r="U285" s="52"/>
      <c r="V285" s="52"/>
      <c r="W285" s="54">
        <f>((IF(S285=Datos!$B$83,0,IF(S285=Datos!$B$84,5,IF(S285=Datos!$B$85,10,IF(S285=Datos!$B$86,15,IF(S285=Datos!$B$87,20,IF(S285=Datos!$B$88,25,0)))))))/100)+((IF(T285=Datos!$B$83,0,IF(T285=Datos!$B$84,5,IF(T285=Datos!$B$85,10,IF(T285=Datos!$B$86,15,IF(T285=Datos!$B$87,20,IF(T285=Datos!$B$88,25,0)))))))/100)+((IF(U285=Datos!$B$83,0,IF(U285=Datos!$B$84,5,IF(U285=Datos!$B$85,10,IF(U285=Datos!$B$86,15,IF(U285=Datos!$B$87,20,IF(U285=Datos!$B$88,25,0)))))))/100)+((IF(V285=Datos!$B$83,0,IF(V285=Datos!$B$84,5,IF(V285=Datos!$B$85,10,IF(V285=Datos!$B$86,15,IF(V285=Datos!$B$87,20,IF(V285=Datos!$B$88,25,0)))))))/100)</f>
        <v>0</v>
      </c>
      <c r="X285" s="453"/>
      <c r="Y285" s="447"/>
      <c r="Z285" s="456"/>
      <c r="AA285" s="447"/>
      <c r="AB285" s="450"/>
      <c r="AC285" s="55"/>
    </row>
    <row r="286" spans="1:29" s="4" customFormat="1" ht="30" customHeight="1" x14ac:dyDescent="0.25">
      <c r="A286" s="105"/>
      <c r="B286" s="460"/>
      <c r="C286" s="461"/>
      <c r="D286" s="465"/>
      <c r="E286" s="469"/>
      <c r="F286" s="470"/>
      <c r="G286" s="259"/>
      <c r="H286" s="52"/>
      <c r="I286" s="53"/>
      <c r="J286" s="317"/>
      <c r="K286" s="317"/>
      <c r="L286" s="450"/>
      <c r="M286" s="53"/>
      <c r="N286" s="52"/>
      <c r="O286" s="52"/>
      <c r="P286" s="52"/>
      <c r="Q286" s="52"/>
      <c r="R286" s="53"/>
      <c r="S286" s="52"/>
      <c r="T286" s="52"/>
      <c r="U286" s="52"/>
      <c r="V286" s="52"/>
      <c r="W286" s="54">
        <f>((IF(S286=Datos!$B$83,0,IF(S286=Datos!$B$84,5,IF(S286=Datos!$B$85,10,IF(S286=Datos!$B$86,15,IF(S286=Datos!$B$87,20,IF(S286=Datos!$B$88,25,0)))))))/100)+((IF(T286=Datos!$B$83,0,IF(T286=Datos!$B$84,5,IF(T286=Datos!$B$85,10,IF(T286=Datos!$B$86,15,IF(T286=Datos!$B$87,20,IF(T286=Datos!$B$88,25,0)))))))/100)+((IF(U286=Datos!$B$83,0,IF(U286=Datos!$B$84,5,IF(U286=Datos!$B$85,10,IF(U286=Datos!$B$86,15,IF(U286=Datos!$B$87,20,IF(U286=Datos!$B$88,25,0)))))))/100)+((IF(V286=Datos!$B$83,0,IF(V286=Datos!$B$84,5,IF(V286=Datos!$B$85,10,IF(V286=Datos!$B$86,15,IF(V286=Datos!$B$87,20,IF(V286=Datos!$B$88,25,0)))))))/100)</f>
        <v>0</v>
      </c>
      <c r="X286" s="453"/>
      <c r="Y286" s="447"/>
      <c r="Z286" s="456"/>
      <c r="AA286" s="447"/>
      <c r="AB286" s="450"/>
      <c r="AC286" s="55"/>
    </row>
    <row r="287" spans="1:29" s="4" customFormat="1" ht="30" customHeight="1" thickBot="1" x14ac:dyDescent="0.3">
      <c r="A287" s="105"/>
      <c r="B287" s="462"/>
      <c r="C287" s="463"/>
      <c r="D287" s="466"/>
      <c r="E287" s="471"/>
      <c r="F287" s="472"/>
      <c r="G287" s="260"/>
      <c r="H287" s="70"/>
      <c r="I287" s="68"/>
      <c r="J287" s="318"/>
      <c r="K287" s="318"/>
      <c r="L287" s="451"/>
      <c r="M287" s="68"/>
      <c r="N287" s="70"/>
      <c r="O287" s="70"/>
      <c r="P287" s="70"/>
      <c r="Q287" s="70"/>
      <c r="R287" s="68"/>
      <c r="S287" s="70"/>
      <c r="T287" s="70"/>
      <c r="U287" s="70"/>
      <c r="V287" s="70"/>
      <c r="W287" s="69">
        <f>((IF(S287=Datos!$B$83,0,IF(S287=Datos!$B$84,5,IF(S287=Datos!$B$85,10,IF(S287=Datos!$B$86,15,IF(S287=Datos!$B$87,20,IF(S287=Datos!$B$88,25,0)))))))/100)+((IF(T287=Datos!$B$83,0,IF(T287=Datos!$B$84,5,IF(T287=Datos!$B$85,10,IF(T287=Datos!$B$86,15,IF(T287=Datos!$B$87,20,IF(T287=Datos!$B$88,25,0)))))))/100)+((IF(U287=Datos!$B$83,0,IF(U287=Datos!$B$84,5,IF(U287=Datos!$B$85,10,IF(U287=Datos!$B$86,15,IF(U287=Datos!$B$87,20,IF(U287=Datos!$B$88,25,0)))))))/100)+((IF(V287=Datos!$B$83,0,IF(V287=Datos!$B$84,5,IF(V287=Datos!$B$85,10,IF(V287=Datos!$B$86,15,IF(V287=Datos!$B$87,20,IF(V287=Datos!$B$88,25,0)))))))/100)</f>
        <v>0</v>
      </c>
      <c r="X287" s="454"/>
      <c r="Y287" s="448"/>
      <c r="Z287" s="457"/>
      <c r="AA287" s="448"/>
      <c r="AB287" s="451"/>
      <c r="AC287" s="59"/>
    </row>
    <row r="288" spans="1:29" s="4" customFormat="1" ht="30" customHeight="1" x14ac:dyDescent="0.25">
      <c r="A288" s="105"/>
      <c r="B288" s="458"/>
      <c r="C288" s="459"/>
      <c r="D288" s="464" t="str">
        <f>IF(B288=0,"",VLOOKUP(B288,'Datos SGC'!$B$50:$C$71,2))</f>
        <v/>
      </c>
      <c r="E288" s="467"/>
      <c r="F288" s="468"/>
      <c r="G288" s="258"/>
      <c r="H288" s="65"/>
      <c r="I288" s="66"/>
      <c r="J288" s="316"/>
      <c r="K288" s="316"/>
      <c r="L288" s="449" t="str">
        <f>IF(AND(J288=Datos!$B$186,K288=Datos!$B$193),Datos!$D$186,IF(AND(J288=Datos!$B$186,K288=Datos!$B$194),Datos!$E$186,IF(AND(J288=Datos!$B$186,K288=Datos!$B$195),Datos!$F$186,IF(AND(J288=Datos!$B$186,K288=Datos!$B$196),Datos!$G$186,IF(AND(J288=Datos!$B$186,K288=Datos!$B$197),Datos!$H$186,IF(AND(J288=Datos!$B$187,K288=Datos!$B$193),Datos!$D$187,IF(AND(J288=Datos!$B$187,K288=Datos!$B$194),Datos!$E$187,IF(AND(J288=Datos!$B$187,K288=Datos!$B$195),Datos!$F$187,IF(AND(J288=Datos!$B$187,K288=Datos!$B$196),Datos!$G$187,IF(AND(J288=Datos!$B$187,K288=Datos!$B$197),Datos!$H$187,IF(AND(J288=Datos!$B$188,K288=Datos!$B$193),Datos!$D$188,IF(AND(J288=Datos!$B$188,K288=Datos!$B$194),Datos!$E$188,IF(AND(J288=Datos!$B$188,K288=Datos!$B$195),Datos!$F$188,IF(AND(J288=Datos!$B$188,K288=Datos!$B$196),Datos!$G$188,IF(AND(J288=Datos!$B$188,K288=Datos!$B$197),Datos!$H$188,IF(AND(J288=Datos!$B$189,K288=Datos!$B$193),Datos!$D$189,IF(AND(J288=Datos!$B$189,K288=Datos!$B$194),Datos!$E$189,IF(AND(J288=Datos!$B$189,K288=Datos!$B$195),Datos!$F$189,IF(AND(J288=Datos!$B$189,K288=Datos!$B$196),Datos!$G$189,IF(AND(J288=Datos!$B$189,K288=Datos!$B$197),Datos!$H$189,IF(AND(J288=Datos!$B$190,K288=Datos!$B$193),Datos!$D$190,IF(AND(J288=Datos!$B$190,K288=Datos!$B$194),Datos!$E$190,IF(AND(J288=Datos!$B$190,K288=Datos!$B$195),Datos!$F$190,IF(AND(J288=Datos!$B$190,K288=Datos!$B$196),Datos!$G$190,IF(AND(J288=Datos!$B$190,K288=Datos!$B$197),Datos!$H$190,"-")))))))))))))))))))))))))</f>
        <v>-</v>
      </c>
      <c r="M288" s="66"/>
      <c r="N288" s="65"/>
      <c r="O288" s="65"/>
      <c r="P288" s="65"/>
      <c r="Q288" s="65"/>
      <c r="R288" s="66"/>
      <c r="S288" s="65"/>
      <c r="T288" s="65"/>
      <c r="U288" s="65"/>
      <c r="V288" s="65"/>
      <c r="W288" s="64">
        <f>((IF(S288=Datos!$B$83,0,IF(S288=Datos!$B$84,5,IF(S288=Datos!$B$85,10,IF(S288=Datos!$B$86,15,IF(S288=Datos!$B$87,20,IF(S288=Datos!$B$88,25,0)))))))/100)+((IF(T288=Datos!$B$83,0,IF(T288=Datos!$B$84,5,IF(T288=Datos!$B$85,10,IF(T288=Datos!$B$86,15,IF(T288=Datos!$B$87,20,IF(T288=Datos!$B$88,25,0)))))))/100)+((IF(U288=Datos!$B$83,0,IF(U288=Datos!$B$84,5,IF(U288=Datos!$B$85,10,IF(U288=Datos!$B$86,15,IF(U288=Datos!$B$87,20,IF(U288=Datos!$B$88,25,0)))))))/100)+((IF(V288=Datos!$B$83,0,IF(V288=Datos!$B$84,5,IF(V288=Datos!$B$85,10,IF(V288=Datos!$B$86,15,IF(V288=Datos!$B$87,20,IF(V288=Datos!$B$88,25,0)))))))/100)</f>
        <v>0</v>
      </c>
      <c r="X288" s="452">
        <f>IF(ISERROR((IF(R288=Datos!$B$80,W288,0)+IF(R289=Datos!$B$80,W289,0)+IF(R290=Datos!$B$80,W290,0)+IF(R291=Datos!$B$80,W291,0)+IF(R292=Datos!$B$80,W292,0)+IF(R293=Datos!$B$80,W293,0))/(IF(R288=Datos!$B$80,1,0)+IF(R289=Datos!$B$80,1,0)+IF(R290=Datos!$B$80,1,0)+IF(R291=Datos!$B$80,1,0)+IF(R292=Datos!$B$80,1,0)+IF(R293=Datos!$B$80,1,0))),0,(IF(R288=Datos!$B$80,W288,0)+IF(R289=Datos!$B$80,W289,0)+IF(R290=Datos!$B$80,W290,0)+IF(R291=Datos!$B$80,W291,0)+IF(R292=Datos!$B$80,W292,0)+IF(R293=Datos!$B$80,W293,0))/(IF(R288=Datos!$B$80,1,0)+IF(R289=Datos!$B$80,1,0)+IF(R290=Datos!$B$80,1,0)+IF(R291=Datos!$B$80,1,0)+IF(R292=Datos!$B$80,1,0)+IF(R293=Datos!$B$80,1,0)))</f>
        <v>0</v>
      </c>
      <c r="Y288" s="446" t="str">
        <f>IF(J288="","-",(IF(X288&gt;0,(IF(J288=Datos!$B$65,Datos!$B$65,IF(AND(J288=Datos!$B$66,X288&gt;0.49),Datos!$B$65,IF(AND(J288=Datos!$B$67,X288&gt;0.74),Datos!$B$65,IF(AND(J288=Datos!$B$67,X288&lt;0.75,X288&gt;0.49),Datos!$B$66,IF(AND(J288=Datos!$B$68,X288&gt;0.74),Datos!$B$66,IF(AND(J288=Datos!$B$68,X288&lt;0.75,X288&gt;0.49),Datos!$B$67,IF(AND(J288=Datos!$B$69,X288&gt;0.74),Datos!$B$67,IF(AND(J288=Datos!$B$69,X288&lt;0.75,X288&gt;0.49),Datos!$B$68,J288))))))))),J288)))</f>
        <v>-</v>
      </c>
      <c r="Z288" s="455">
        <f>IF(ISERROR((IF(R288=Datos!$B$79,W288,0)+IF(R289=Datos!$B$79,W289,0)+IF(R290=Datos!$B$79,W290,0)+IF(R291=Datos!$B$79,W291,0)+IF(R292=Datos!$B$79,W292,0)+IF(R293=Datos!$B$79,W293,0))/(IF(R288=Datos!$B$79,1,0)+IF(R289=Datos!$B$79,1,0)+IF(R290=Datos!$B$79,1,0)+IF(R291=Datos!$B$79,1,0)+IF(R292=Datos!$B$79,1,0)+IF(R293=Datos!$B$79,1,0))),0,(IF(R288=Datos!$B$79,W288,0)+IF(R289=Datos!$B$79,W289,0)+IF(R290=Datos!$B$79,W290,0)+IF(R291=Datos!$B$79,W291,0)+IF(R292=Datos!$B$79,W292,0)+IF(R293=Datos!$B$79,W293,0))/(IF(R288=Datos!$B$79,1,0)+IF(R289=Datos!$B$79,1,0)+IF(R290=Datos!$B$79,1,0)+IF(R291=Datos!$B$79,1,0)+IF(R292=Datos!$B$79,1,0)+IF(R293=Datos!$B$79,1,0)))</f>
        <v>0</v>
      </c>
      <c r="AA288" s="446" t="str">
        <f>IF(K288="","-",(IF(Z288&gt;0,(IF(K288=Datos!$B$72,Datos!$B$72,IF(AND(K288=Datos!$B$73,Z288&gt;0.49),Datos!$B$72,IF(AND(K288=Datos!$B$74,Z288&gt;0.74),Datos!$B$72,IF(AND(K288=Datos!$B$74,Z288&lt;0.75,Z288&gt;0.49),Datos!$B$73,IF(AND(K288=Datos!$B$75,Z288&gt;0.74),Datos!$B$73,IF(AND(K288=Datos!$B$75,Z288&lt;0.75,Z288&gt;0.49),Datos!$B$74,IF(AND(K288=Datos!$B$76,Z288&gt;0.74),Datos!$B$74,IF(AND(K288=Datos!$B$76,Z288&lt;0.75,Z288&gt;0.49),Datos!$B$75,K288))))))))),K288)))</f>
        <v>-</v>
      </c>
      <c r="AB288" s="449" t="str">
        <f>IF(AND(Y288=Datos!$B$186,AA288=Datos!$B$193),Datos!$D$186,IF(AND(Y288=Datos!$B$186,AA288=Datos!$B$194),Datos!$E$186,IF(AND(Y288=Datos!$B$186,AA288=Datos!$B$195),Datos!$F$186,IF(AND(Y288=Datos!$B$186,AA288=Datos!$B$196),Datos!$G$186,IF(AND(Y288=Datos!$B$186,AA288=Datos!$B$197),Datos!$H$186,IF(AND(Y288=Datos!$B$187,AA288=Datos!$B$193),Datos!$D$187,IF(AND(Y288=Datos!$B$187,AA288=Datos!$B$194),Datos!$E$187,IF(AND(Y288=Datos!$B$187,AA288=Datos!$B$195),Datos!$F$187,IF(AND(Y288=Datos!$B$187,AA288=Datos!$B$196),Datos!$G$187,IF(AND(Y288=Datos!$B$187,AA288=Datos!$B$197),Datos!$H$187,IF(AND(Y288=Datos!$B$188,AA288=Datos!$B$193),Datos!$D$188,IF(AND(Y288=Datos!$B$188,AA288=Datos!$B$194),Datos!$E$188,IF(AND(Y288=Datos!$B$188,AA288=Datos!$B$195),Datos!$F$188,IF(AND(Y288=Datos!$B$188,AA288=Datos!$B$196),Datos!$G$188,IF(AND(Y288=Datos!$B$188,AA288=Datos!$B$197),Datos!$H$188,IF(AND(Y288=Datos!$B$189,AA288=Datos!$B$193),Datos!$D$189,IF(AND(Y288=Datos!$B$189,AA288=Datos!$B$194),Datos!$E$189,IF(AND(Y288=Datos!$B$189,AA288=Datos!$B$195),Datos!$F$189,IF(AND(Y288=Datos!$B$189,AA288=Datos!$B$196),Datos!$G$189,IF(AND(Y288=Datos!$B$189,AA288=Datos!$B$197),Datos!$H$189,IF(AND(Y288=Datos!$B$190,AA288=Datos!$B$193),Datos!$D$190,IF(AND(Y288=Datos!$B$190,AA288=Datos!$B$194),Datos!$E$190,IF(AND(Y288=Datos!$B$190,AA288=Datos!$B$195),Datos!$F$190,IF(AND(Y288=Datos!$B$190,AA288=Datos!$B$196),Datos!$G$190,IF(AND(Y288=Datos!$B$190,AA288=Datos!$B$197),Datos!$H$190,"-")))))))))))))))))))))))))</f>
        <v>-</v>
      </c>
      <c r="AC288" s="51"/>
    </row>
    <row r="289" spans="1:29" s="4" customFormat="1" ht="30" customHeight="1" x14ac:dyDescent="0.25">
      <c r="A289" s="105"/>
      <c r="B289" s="460"/>
      <c r="C289" s="461"/>
      <c r="D289" s="465"/>
      <c r="E289" s="469"/>
      <c r="F289" s="470"/>
      <c r="G289" s="259"/>
      <c r="H289" s="52"/>
      <c r="I289" s="53"/>
      <c r="J289" s="317"/>
      <c r="K289" s="317"/>
      <c r="L289" s="450"/>
      <c r="M289" s="53"/>
      <c r="N289" s="52"/>
      <c r="O289" s="52"/>
      <c r="P289" s="52"/>
      <c r="Q289" s="52"/>
      <c r="R289" s="53"/>
      <c r="S289" s="52"/>
      <c r="T289" s="52"/>
      <c r="U289" s="52"/>
      <c r="V289" s="52"/>
      <c r="W289" s="54">
        <f>((IF(S289=Datos!$B$83,0,IF(S289=Datos!$B$84,5,IF(S289=Datos!$B$85,10,IF(S289=Datos!$B$86,15,IF(S289=Datos!$B$87,20,IF(S289=Datos!$B$88,25,0)))))))/100)+((IF(T289=Datos!$B$83,0,IF(T289=Datos!$B$84,5,IF(T289=Datos!$B$85,10,IF(T289=Datos!$B$86,15,IF(T289=Datos!$B$87,20,IF(T289=Datos!$B$88,25,0)))))))/100)+((IF(U289=Datos!$B$83,0,IF(U289=Datos!$B$84,5,IF(U289=Datos!$B$85,10,IF(U289=Datos!$B$86,15,IF(U289=Datos!$B$87,20,IF(U289=Datos!$B$88,25,0)))))))/100)+((IF(V289=Datos!$B$83,0,IF(V289=Datos!$B$84,5,IF(V289=Datos!$B$85,10,IF(V289=Datos!$B$86,15,IF(V289=Datos!$B$87,20,IF(V289=Datos!$B$88,25,0)))))))/100)</f>
        <v>0</v>
      </c>
      <c r="X289" s="453"/>
      <c r="Y289" s="447"/>
      <c r="Z289" s="456"/>
      <c r="AA289" s="447"/>
      <c r="AB289" s="450"/>
      <c r="AC289" s="55"/>
    </row>
    <row r="290" spans="1:29" s="4" customFormat="1" ht="30" customHeight="1" x14ac:dyDescent="0.25">
      <c r="A290" s="105"/>
      <c r="B290" s="460"/>
      <c r="C290" s="461"/>
      <c r="D290" s="465"/>
      <c r="E290" s="469"/>
      <c r="F290" s="470"/>
      <c r="G290" s="259"/>
      <c r="H290" s="52"/>
      <c r="I290" s="53"/>
      <c r="J290" s="317"/>
      <c r="K290" s="317"/>
      <c r="L290" s="450"/>
      <c r="M290" s="53"/>
      <c r="N290" s="52"/>
      <c r="O290" s="52"/>
      <c r="P290" s="52"/>
      <c r="Q290" s="52"/>
      <c r="R290" s="53"/>
      <c r="S290" s="52"/>
      <c r="T290" s="52"/>
      <c r="U290" s="52"/>
      <c r="V290" s="52"/>
      <c r="W290" s="54">
        <f>((IF(S290=Datos!$B$83,0,IF(S290=Datos!$B$84,5,IF(S290=Datos!$B$85,10,IF(S290=Datos!$B$86,15,IF(S290=Datos!$B$87,20,IF(S290=Datos!$B$88,25,0)))))))/100)+((IF(T290=Datos!$B$83,0,IF(T290=Datos!$B$84,5,IF(T290=Datos!$B$85,10,IF(T290=Datos!$B$86,15,IF(T290=Datos!$B$87,20,IF(T290=Datos!$B$88,25,0)))))))/100)+((IF(U290=Datos!$B$83,0,IF(U290=Datos!$B$84,5,IF(U290=Datos!$B$85,10,IF(U290=Datos!$B$86,15,IF(U290=Datos!$B$87,20,IF(U290=Datos!$B$88,25,0)))))))/100)+((IF(V290=Datos!$B$83,0,IF(V290=Datos!$B$84,5,IF(V290=Datos!$B$85,10,IF(V290=Datos!$B$86,15,IF(V290=Datos!$B$87,20,IF(V290=Datos!$B$88,25,0)))))))/100)</f>
        <v>0</v>
      </c>
      <c r="X290" s="453"/>
      <c r="Y290" s="447"/>
      <c r="Z290" s="456"/>
      <c r="AA290" s="447"/>
      <c r="AB290" s="450"/>
      <c r="AC290" s="55"/>
    </row>
    <row r="291" spans="1:29" s="4" customFormat="1" ht="30" customHeight="1" x14ac:dyDescent="0.25">
      <c r="A291" s="105"/>
      <c r="B291" s="460"/>
      <c r="C291" s="461"/>
      <c r="D291" s="465"/>
      <c r="E291" s="469"/>
      <c r="F291" s="470"/>
      <c r="G291" s="259"/>
      <c r="H291" s="52"/>
      <c r="I291" s="53"/>
      <c r="J291" s="317"/>
      <c r="K291" s="317"/>
      <c r="L291" s="450"/>
      <c r="M291" s="53"/>
      <c r="N291" s="52"/>
      <c r="O291" s="52"/>
      <c r="P291" s="52"/>
      <c r="Q291" s="52"/>
      <c r="R291" s="53"/>
      <c r="S291" s="52"/>
      <c r="T291" s="52"/>
      <c r="U291" s="52"/>
      <c r="V291" s="52"/>
      <c r="W291" s="54">
        <f>((IF(S291=Datos!$B$83,0,IF(S291=Datos!$B$84,5,IF(S291=Datos!$B$85,10,IF(S291=Datos!$B$86,15,IF(S291=Datos!$B$87,20,IF(S291=Datos!$B$88,25,0)))))))/100)+((IF(T291=Datos!$B$83,0,IF(T291=Datos!$B$84,5,IF(T291=Datos!$B$85,10,IF(T291=Datos!$B$86,15,IF(T291=Datos!$B$87,20,IF(T291=Datos!$B$88,25,0)))))))/100)+((IF(U291=Datos!$B$83,0,IF(U291=Datos!$B$84,5,IF(U291=Datos!$B$85,10,IF(U291=Datos!$B$86,15,IF(U291=Datos!$B$87,20,IF(U291=Datos!$B$88,25,0)))))))/100)+((IF(V291=Datos!$B$83,0,IF(V291=Datos!$B$84,5,IF(V291=Datos!$B$85,10,IF(V291=Datos!$B$86,15,IF(V291=Datos!$B$87,20,IF(V291=Datos!$B$88,25,0)))))))/100)</f>
        <v>0</v>
      </c>
      <c r="X291" s="453"/>
      <c r="Y291" s="447"/>
      <c r="Z291" s="456"/>
      <c r="AA291" s="447"/>
      <c r="AB291" s="450"/>
      <c r="AC291" s="55"/>
    </row>
    <row r="292" spans="1:29" s="4" customFormat="1" ht="30" customHeight="1" x14ac:dyDescent="0.25">
      <c r="A292" s="105"/>
      <c r="B292" s="460"/>
      <c r="C292" s="461"/>
      <c r="D292" s="465"/>
      <c r="E292" s="469"/>
      <c r="F292" s="470"/>
      <c r="G292" s="259"/>
      <c r="H292" s="52"/>
      <c r="I292" s="53"/>
      <c r="J292" s="317"/>
      <c r="K292" s="317"/>
      <c r="L292" s="450"/>
      <c r="M292" s="53"/>
      <c r="N292" s="52"/>
      <c r="O292" s="52"/>
      <c r="P292" s="52"/>
      <c r="Q292" s="52"/>
      <c r="R292" s="53"/>
      <c r="S292" s="52"/>
      <c r="T292" s="52"/>
      <c r="U292" s="52"/>
      <c r="V292" s="52"/>
      <c r="W292" s="54">
        <f>((IF(S292=Datos!$B$83,0,IF(S292=Datos!$B$84,5,IF(S292=Datos!$B$85,10,IF(S292=Datos!$B$86,15,IF(S292=Datos!$B$87,20,IF(S292=Datos!$B$88,25,0)))))))/100)+((IF(T292=Datos!$B$83,0,IF(T292=Datos!$B$84,5,IF(T292=Datos!$B$85,10,IF(T292=Datos!$B$86,15,IF(T292=Datos!$B$87,20,IF(T292=Datos!$B$88,25,0)))))))/100)+((IF(U292=Datos!$B$83,0,IF(U292=Datos!$B$84,5,IF(U292=Datos!$B$85,10,IF(U292=Datos!$B$86,15,IF(U292=Datos!$B$87,20,IF(U292=Datos!$B$88,25,0)))))))/100)+((IF(V292=Datos!$B$83,0,IF(V292=Datos!$B$84,5,IF(V292=Datos!$B$85,10,IF(V292=Datos!$B$86,15,IF(V292=Datos!$B$87,20,IF(V292=Datos!$B$88,25,0)))))))/100)</f>
        <v>0</v>
      </c>
      <c r="X292" s="453"/>
      <c r="Y292" s="447"/>
      <c r="Z292" s="456"/>
      <c r="AA292" s="447"/>
      <c r="AB292" s="450"/>
      <c r="AC292" s="55"/>
    </row>
    <row r="293" spans="1:29" s="4" customFormat="1" ht="30" customHeight="1" thickBot="1" x14ac:dyDescent="0.3">
      <c r="A293" s="105"/>
      <c r="B293" s="462"/>
      <c r="C293" s="463"/>
      <c r="D293" s="466"/>
      <c r="E293" s="471"/>
      <c r="F293" s="472"/>
      <c r="G293" s="260"/>
      <c r="H293" s="70"/>
      <c r="I293" s="68"/>
      <c r="J293" s="318"/>
      <c r="K293" s="318"/>
      <c r="L293" s="451"/>
      <c r="M293" s="68"/>
      <c r="N293" s="70"/>
      <c r="O293" s="70"/>
      <c r="P293" s="70"/>
      <c r="Q293" s="70"/>
      <c r="R293" s="68"/>
      <c r="S293" s="70"/>
      <c r="T293" s="70"/>
      <c r="U293" s="70"/>
      <c r="V293" s="70"/>
      <c r="W293" s="69">
        <f>((IF(S293=Datos!$B$83,0,IF(S293=Datos!$B$84,5,IF(S293=Datos!$B$85,10,IF(S293=Datos!$B$86,15,IF(S293=Datos!$B$87,20,IF(S293=Datos!$B$88,25,0)))))))/100)+((IF(T293=Datos!$B$83,0,IF(T293=Datos!$B$84,5,IF(T293=Datos!$B$85,10,IF(T293=Datos!$B$86,15,IF(T293=Datos!$B$87,20,IF(T293=Datos!$B$88,25,0)))))))/100)+((IF(U293=Datos!$B$83,0,IF(U293=Datos!$B$84,5,IF(U293=Datos!$B$85,10,IF(U293=Datos!$B$86,15,IF(U293=Datos!$B$87,20,IF(U293=Datos!$B$88,25,0)))))))/100)+((IF(V293=Datos!$B$83,0,IF(V293=Datos!$B$84,5,IF(V293=Datos!$B$85,10,IF(V293=Datos!$B$86,15,IF(V293=Datos!$B$87,20,IF(V293=Datos!$B$88,25,0)))))))/100)</f>
        <v>0</v>
      </c>
      <c r="X293" s="454"/>
      <c r="Y293" s="448"/>
      <c r="Z293" s="457"/>
      <c r="AA293" s="448"/>
      <c r="AB293" s="451"/>
      <c r="AC293" s="59"/>
    </row>
    <row r="294" spans="1:29" s="4" customFormat="1" ht="30" customHeight="1" x14ac:dyDescent="0.25">
      <c r="A294" s="105"/>
      <c r="B294" s="458"/>
      <c r="C294" s="459"/>
      <c r="D294" s="464" t="str">
        <f>IF(B294=0,"",VLOOKUP(B294,'Datos SGC'!$B$50:$C$71,2))</f>
        <v/>
      </c>
      <c r="E294" s="467"/>
      <c r="F294" s="468"/>
      <c r="G294" s="258"/>
      <c r="H294" s="65"/>
      <c r="I294" s="66"/>
      <c r="J294" s="316"/>
      <c r="K294" s="316"/>
      <c r="L294" s="449" t="str">
        <f>IF(AND(J294=Datos!$B$186,K294=Datos!$B$193),Datos!$D$186,IF(AND(J294=Datos!$B$186,K294=Datos!$B$194),Datos!$E$186,IF(AND(J294=Datos!$B$186,K294=Datos!$B$195),Datos!$F$186,IF(AND(J294=Datos!$B$186,K294=Datos!$B$196),Datos!$G$186,IF(AND(J294=Datos!$B$186,K294=Datos!$B$197),Datos!$H$186,IF(AND(J294=Datos!$B$187,K294=Datos!$B$193),Datos!$D$187,IF(AND(J294=Datos!$B$187,K294=Datos!$B$194),Datos!$E$187,IF(AND(J294=Datos!$B$187,K294=Datos!$B$195),Datos!$F$187,IF(AND(J294=Datos!$B$187,K294=Datos!$B$196),Datos!$G$187,IF(AND(J294=Datos!$B$187,K294=Datos!$B$197),Datos!$H$187,IF(AND(J294=Datos!$B$188,K294=Datos!$B$193),Datos!$D$188,IF(AND(J294=Datos!$B$188,K294=Datos!$B$194),Datos!$E$188,IF(AND(J294=Datos!$B$188,K294=Datos!$B$195),Datos!$F$188,IF(AND(J294=Datos!$B$188,K294=Datos!$B$196),Datos!$G$188,IF(AND(J294=Datos!$B$188,K294=Datos!$B$197),Datos!$H$188,IF(AND(J294=Datos!$B$189,K294=Datos!$B$193),Datos!$D$189,IF(AND(J294=Datos!$B$189,K294=Datos!$B$194),Datos!$E$189,IF(AND(J294=Datos!$B$189,K294=Datos!$B$195),Datos!$F$189,IF(AND(J294=Datos!$B$189,K294=Datos!$B$196),Datos!$G$189,IF(AND(J294=Datos!$B$189,K294=Datos!$B$197),Datos!$H$189,IF(AND(J294=Datos!$B$190,K294=Datos!$B$193),Datos!$D$190,IF(AND(J294=Datos!$B$190,K294=Datos!$B$194),Datos!$E$190,IF(AND(J294=Datos!$B$190,K294=Datos!$B$195),Datos!$F$190,IF(AND(J294=Datos!$B$190,K294=Datos!$B$196),Datos!$G$190,IF(AND(J294=Datos!$B$190,K294=Datos!$B$197),Datos!$H$190,"-")))))))))))))))))))))))))</f>
        <v>-</v>
      </c>
      <c r="M294" s="66"/>
      <c r="N294" s="65"/>
      <c r="O294" s="65"/>
      <c r="P294" s="65"/>
      <c r="Q294" s="65"/>
      <c r="R294" s="66"/>
      <c r="S294" s="65"/>
      <c r="T294" s="65"/>
      <c r="U294" s="65"/>
      <c r="V294" s="65"/>
      <c r="W294" s="64">
        <f>((IF(S294=Datos!$B$83,0,IF(S294=Datos!$B$84,5,IF(S294=Datos!$B$85,10,IF(S294=Datos!$B$86,15,IF(S294=Datos!$B$87,20,IF(S294=Datos!$B$88,25,0)))))))/100)+((IF(T294=Datos!$B$83,0,IF(T294=Datos!$B$84,5,IF(T294=Datos!$B$85,10,IF(T294=Datos!$B$86,15,IF(T294=Datos!$B$87,20,IF(T294=Datos!$B$88,25,0)))))))/100)+((IF(U294=Datos!$B$83,0,IF(U294=Datos!$B$84,5,IF(U294=Datos!$B$85,10,IF(U294=Datos!$B$86,15,IF(U294=Datos!$B$87,20,IF(U294=Datos!$B$88,25,0)))))))/100)+((IF(V294=Datos!$B$83,0,IF(V294=Datos!$B$84,5,IF(V294=Datos!$B$85,10,IF(V294=Datos!$B$86,15,IF(V294=Datos!$B$87,20,IF(V294=Datos!$B$88,25,0)))))))/100)</f>
        <v>0</v>
      </c>
      <c r="X294" s="452">
        <f>IF(ISERROR((IF(R294=Datos!$B$80,W294,0)+IF(R295=Datos!$B$80,W295,0)+IF(R296=Datos!$B$80,W296,0)+IF(R297=Datos!$B$80,W297,0)+IF(R298=Datos!$B$80,W298,0)+IF(R299=Datos!$B$80,W299,0))/(IF(R294=Datos!$B$80,1,0)+IF(R295=Datos!$B$80,1,0)+IF(R296=Datos!$B$80,1,0)+IF(R297=Datos!$B$80,1,0)+IF(R298=Datos!$B$80,1,0)+IF(R299=Datos!$B$80,1,0))),0,(IF(R294=Datos!$B$80,W294,0)+IF(R295=Datos!$B$80,W295,0)+IF(R296=Datos!$B$80,W296,0)+IF(R297=Datos!$B$80,W297,0)+IF(R298=Datos!$B$80,W298,0)+IF(R299=Datos!$B$80,W299,0))/(IF(R294=Datos!$B$80,1,0)+IF(R295=Datos!$B$80,1,0)+IF(R296=Datos!$B$80,1,0)+IF(R297=Datos!$B$80,1,0)+IF(R298=Datos!$B$80,1,0)+IF(R299=Datos!$B$80,1,0)))</f>
        <v>0</v>
      </c>
      <c r="Y294" s="446" t="str">
        <f>IF(J294="","-",(IF(X294&gt;0,(IF(J294=Datos!$B$65,Datos!$B$65,IF(AND(J294=Datos!$B$66,X294&gt;0.49),Datos!$B$65,IF(AND(J294=Datos!$B$67,X294&gt;0.74),Datos!$B$65,IF(AND(J294=Datos!$B$67,X294&lt;0.75,X294&gt;0.49),Datos!$B$66,IF(AND(J294=Datos!$B$68,X294&gt;0.74),Datos!$B$66,IF(AND(J294=Datos!$B$68,X294&lt;0.75,X294&gt;0.49),Datos!$B$67,IF(AND(J294=Datos!$B$69,X294&gt;0.74),Datos!$B$67,IF(AND(J294=Datos!$B$69,X294&lt;0.75,X294&gt;0.49),Datos!$B$68,J294))))))))),J294)))</f>
        <v>-</v>
      </c>
      <c r="Z294" s="455">
        <f>IF(ISERROR((IF(R294=Datos!$B$79,W294,0)+IF(R295=Datos!$B$79,W295,0)+IF(R296=Datos!$B$79,W296,0)+IF(R297=Datos!$B$79,W297,0)+IF(R298=Datos!$B$79,W298,0)+IF(R299=Datos!$B$79,W299,0))/(IF(R294=Datos!$B$79,1,0)+IF(R295=Datos!$B$79,1,0)+IF(R296=Datos!$B$79,1,0)+IF(R297=Datos!$B$79,1,0)+IF(R298=Datos!$B$79,1,0)+IF(R299=Datos!$B$79,1,0))),0,(IF(R294=Datos!$B$79,W294,0)+IF(R295=Datos!$B$79,W295,0)+IF(R296=Datos!$B$79,W296,0)+IF(R297=Datos!$B$79,W297,0)+IF(R298=Datos!$B$79,W298,0)+IF(R299=Datos!$B$79,W299,0))/(IF(R294=Datos!$B$79,1,0)+IF(R295=Datos!$B$79,1,0)+IF(R296=Datos!$B$79,1,0)+IF(R297=Datos!$B$79,1,0)+IF(R298=Datos!$B$79,1,0)+IF(R299=Datos!$B$79,1,0)))</f>
        <v>0</v>
      </c>
      <c r="AA294" s="446" t="str">
        <f>IF(K294="","-",(IF(Z294&gt;0,(IF(K294=Datos!$B$72,Datos!$B$72,IF(AND(K294=Datos!$B$73,Z294&gt;0.49),Datos!$B$72,IF(AND(K294=Datos!$B$74,Z294&gt;0.74),Datos!$B$72,IF(AND(K294=Datos!$B$74,Z294&lt;0.75,Z294&gt;0.49),Datos!$B$73,IF(AND(K294=Datos!$B$75,Z294&gt;0.74),Datos!$B$73,IF(AND(K294=Datos!$B$75,Z294&lt;0.75,Z294&gt;0.49),Datos!$B$74,IF(AND(K294=Datos!$B$76,Z294&gt;0.74),Datos!$B$74,IF(AND(K294=Datos!$B$76,Z294&lt;0.75,Z294&gt;0.49),Datos!$B$75,K294))))))))),K294)))</f>
        <v>-</v>
      </c>
      <c r="AB294" s="449" t="str">
        <f>IF(AND(Y294=Datos!$B$186,AA294=Datos!$B$193),Datos!$D$186,IF(AND(Y294=Datos!$B$186,AA294=Datos!$B$194),Datos!$E$186,IF(AND(Y294=Datos!$B$186,AA294=Datos!$B$195),Datos!$F$186,IF(AND(Y294=Datos!$B$186,AA294=Datos!$B$196),Datos!$G$186,IF(AND(Y294=Datos!$B$186,AA294=Datos!$B$197),Datos!$H$186,IF(AND(Y294=Datos!$B$187,AA294=Datos!$B$193),Datos!$D$187,IF(AND(Y294=Datos!$B$187,AA294=Datos!$B$194),Datos!$E$187,IF(AND(Y294=Datos!$B$187,AA294=Datos!$B$195),Datos!$F$187,IF(AND(Y294=Datos!$B$187,AA294=Datos!$B$196),Datos!$G$187,IF(AND(Y294=Datos!$B$187,AA294=Datos!$B$197),Datos!$H$187,IF(AND(Y294=Datos!$B$188,AA294=Datos!$B$193),Datos!$D$188,IF(AND(Y294=Datos!$B$188,AA294=Datos!$B$194),Datos!$E$188,IF(AND(Y294=Datos!$B$188,AA294=Datos!$B$195),Datos!$F$188,IF(AND(Y294=Datos!$B$188,AA294=Datos!$B$196),Datos!$G$188,IF(AND(Y294=Datos!$B$188,AA294=Datos!$B$197),Datos!$H$188,IF(AND(Y294=Datos!$B$189,AA294=Datos!$B$193),Datos!$D$189,IF(AND(Y294=Datos!$B$189,AA294=Datos!$B$194),Datos!$E$189,IF(AND(Y294=Datos!$B$189,AA294=Datos!$B$195),Datos!$F$189,IF(AND(Y294=Datos!$B$189,AA294=Datos!$B$196),Datos!$G$189,IF(AND(Y294=Datos!$B$189,AA294=Datos!$B$197),Datos!$H$189,IF(AND(Y294=Datos!$B$190,AA294=Datos!$B$193),Datos!$D$190,IF(AND(Y294=Datos!$B$190,AA294=Datos!$B$194),Datos!$E$190,IF(AND(Y294=Datos!$B$190,AA294=Datos!$B$195),Datos!$F$190,IF(AND(Y294=Datos!$B$190,AA294=Datos!$B$196),Datos!$G$190,IF(AND(Y294=Datos!$B$190,AA294=Datos!$B$197),Datos!$H$190,"-")))))))))))))))))))))))))</f>
        <v>-</v>
      </c>
      <c r="AC294" s="51"/>
    </row>
    <row r="295" spans="1:29" s="4" customFormat="1" ht="30" customHeight="1" x14ac:dyDescent="0.25">
      <c r="A295" s="105"/>
      <c r="B295" s="460"/>
      <c r="C295" s="461"/>
      <c r="D295" s="465"/>
      <c r="E295" s="469"/>
      <c r="F295" s="470"/>
      <c r="G295" s="259"/>
      <c r="H295" s="52"/>
      <c r="I295" s="53"/>
      <c r="J295" s="317"/>
      <c r="K295" s="317"/>
      <c r="L295" s="450"/>
      <c r="M295" s="53"/>
      <c r="N295" s="52"/>
      <c r="O295" s="52"/>
      <c r="P295" s="52"/>
      <c r="Q295" s="52"/>
      <c r="R295" s="53"/>
      <c r="S295" s="52"/>
      <c r="T295" s="52"/>
      <c r="U295" s="52"/>
      <c r="V295" s="52"/>
      <c r="W295" s="54">
        <f>((IF(S295=Datos!$B$83,0,IF(S295=Datos!$B$84,5,IF(S295=Datos!$B$85,10,IF(S295=Datos!$B$86,15,IF(S295=Datos!$B$87,20,IF(S295=Datos!$B$88,25,0)))))))/100)+((IF(T295=Datos!$B$83,0,IF(T295=Datos!$B$84,5,IF(T295=Datos!$B$85,10,IF(T295=Datos!$B$86,15,IF(T295=Datos!$B$87,20,IF(T295=Datos!$B$88,25,0)))))))/100)+((IF(U295=Datos!$B$83,0,IF(U295=Datos!$B$84,5,IF(U295=Datos!$B$85,10,IF(U295=Datos!$B$86,15,IF(U295=Datos!$B$87,20,IF(U295=Datos!$B$88,25,0)))))))/100)+((IF(V295=Datos!$B$83,0,IF(V295=Datos!$B$84,5,IF(V295=Datos!$B$85,10,IF(V295=Datos!$B$86,15,IF(V295=Datos!$B$87,20,IF(V295=Datos!$B$88,25,0)))))))/100)</f>
        <v>0</v>
      </c>
      <c r="X295" s="453"/>
      <c r="Y295" s="447"/>
      <c r="Z295" s="456"/>
      <c r="AA295" s="447"/>
      <c r="AB295" s="450"/>
      <c r="AC295" s="55"/>
    </row>
    <row r="296" spans="1:29" s="4" customFormat="1" ht="30" customHeight="1" x14ac:dyDescent="0.25">
      <c r="A296" s="105"/>
      <c r="B296" s="460"/>
      <c r="C296" s="461"/>
      <c r="D296" s="465"/>
      <c r="E296" s="469"/>
      <c r="F296" s="470"/>
      <c r="G296" s="259"/>
      <c r="H296" s="52"/>
      <c r="I296" s="53"/>
      <c r="J296" s="317"/>
      <c r="K296" s="317"/>
      <c r="L296" s="450"/>
      <c r="M296" s="53"/>
      <c r="N296" s="52"/>
      <c r="O296" s="52"/>
      <c r="P296" s="52"/>
      <c r="Q296" s="52"/>
      <c r="R296" s="53"/>
      <c r="S296" s="52"/>
      <c r="T296" s="52"/>
      <c r="U296" s="52"/>
      <c r="V296" s="52"/>
      <c r="W296" s="54">
        <f>((IF(S296=Datos!$B$83,0,IF(S296=Datos!$B$84,5,IF(S296=Datos!$B$85,10,IF(S296=Datos!$B$86,15,IF(S296=Datos!$B$87,20,IF(S296=Datos!$B$88,25,0)))))))/100)+((IF(T296=Datos!$B$83,0,IF(T296=Datos!$B$84,5,IF(T296=Datos!$B$85,10,IF(T296=Datos!$B$86,15,IF(T296=Datos!$B$87,20,IF(T296=Datos!$B$88,25,0)))))))/100)+((IF(U296=Datos!$B$83,0,IF(U296=Datos!$B$84,5,IF(U296=Datos!$B$85,10,IF(U296=Datos!$B$86,15,IF(U296=Datos!$B$87,20,IF(U296=Datos!$B$88,25,0)))))))/100)+((IF(V296=Datos!$B$83,0,IF(V296=Datos!$B$84,5,IF(V296=Datos!$B$85,10,IF(V296=Datos!$B$86,15,IF(V296=Datos!$B$87,20,IF(V296=Datos!$B$88,25,0)))))))/100)</f>
        <v>0</v>
      </c>
      <c r="X296" s="453"/>
      <c r="Y296" s="447"/>
      <c r="Z296" s="456"/>
      <c r="AA296" s="447"/>
      <c r="AB296" s="450"/>
      <c r="AC296" s="55"/>
    </row>
    <row r="297" spans="1:29" s="4" customFormat="1" ht="30" customHeight="1" x14ac:dyDescent="0.25">
      <c r="A297" s="105"/>
      <c r="B297" s="460"/>
      <c r="C297" s="461"/>
      <c r="D297" s="465"/>
      <c r="E297" s="469"/>
      <c r="F297" s="470"/>
      <c r="G297" s="259"/>
      <c r="H297" s="52"/>
      <c r="I297" s="53"/>
      <c r="J297" s="317"/>
      <c r="K297" s="317"/>
      <c r="L297" s="450"/>
      <c r="M297" s="53"/>
      <c r="N297" s="52"/>
      <c r="O297" s="52"/>
      <c r="P297" s="52"/>
      <c r="Q297" s="52"/>
      <c r="R297" s="53"/>
      <c r="S297" s="52"/>
      <c r="T297" s="52"/>
      <c r="U297" s="52"/>
      <c r="V297" s="52"/>
      <c r="W297" s="54">
        <f>((IF(S297=Datos!$B$83,0,IF(S297=Datos!$B$84,5,IF(S297=Datos!$B$85,10,IF(S297=Datos!$B$86,15,IF(S297=Datos!$B$87,20,IF(S297=Datos!$B$88,25,0)))))))/100)+((IF(T297=Datos!$B$83,0,IF(T297=Datos!$B$84,5,IF(T297=Datos!$B$85,10,IF(T297=Datos!$B$86,15,IF(T297=Datos!$B$87,20,IF(T297=Datos!$B$88,25,0)))))))/100)+((IF(U297=Datos!$B$83,0,IF(U297=Datos!$B$84,5,IF(U297=Datos!$B$85,10,IF(U297=Datos!$B$86,15,IF(U297=Datos!$B$87,20,IF(U297=Datos!$B$88,25,0)))))))/100)+((IF(V297=Datos!$B$83,0,IF(V297=Datos!$B$84,5,IF(V297=Datos!$B$85,10,IF(V297=Datos!$B$86,15,IF(V297=Datos!$B$87,20,IF(V297=Datos!$B$88,25,0)))))))/100)</f>
        <v>0</v>
      </c>
      <c r="X297" s="453"/>
      <c r="Y297" s="447"/>
      <c r="Z297" s="456"/>
      <c r="AA297" s="447"/>
      <c r="AB297" s="450"/>
      <c r="AC297" s="55"/>
    </row>
    <row r="298" spans="1:29" s="4" customFormat="1" ht="30" customHeight="1" x14ac:dyDescent="0.25">
      <c r="A298" s="105"/>
      <c r="B298" s="460"/>
      <c r="C298" s="461"/>
      <c r="D298" s="465"/>
      <c r="E298" s="469"/>
      <c r="F298" s="470"/>
      <c r="G298" s="259"/>
      <c r="H298" s="52"/>
      <c r="I298" s="53"/>
      <c r="J298" s="317"/>
      <c r="K298" s="317"/>
      <c r="L298" s="450"/>
      <c r="M298" s="53"/>
      <c r="N298" s="52"/>
      <c r="O298" s="52"/>
      <c r="P298" s="52"/>
      <c r="Q298" s="52"/>
      <c r="R298" s="53"/>
      <c r="S298" s="52"/>
      <c r="T298" s="52"/>
      <c r="U298" s="52"/>
      <c r="V298" s="52"/>
      <c r="W298" s="54">
        <f>((IF(S298=Datos!$B$83,0,IF(S298=Datos!$B$84,5,IF(S298=Datos!$B$85,10,IF(S298=Datos!$B$86,15,IF(S298=Datos!$B$87,20,IF(S298=Datos!$B$88,25,0)))))))/100)+((IF(T298=Datos!$B$83,0,IF(T298=Datos!$B$84,5,IF(T298=Datos!$B$85,10,IF(T298=Datos!$B$86,15,IF(T298=Datos!$B$87,20,IF(T298=Datos!$B$88,25,0)))))))/100)+((IF(U298=Datos!$B$83,0,IF(U298=Datos!$B$84,5,IF(U298=Datos!$B$85,10,IF(U298=Datos!$B$86,15,IF(U298=Datos!$B$87,20,IF(U298=Datos!$B$88,25,0)))))))/100)+((IF(V298=Datos!$B$83,0,IF(V298=Datos!$B$84,5,IF(V298=Datos!$B$85,10,IF(V298=Datos!$B$86,15,IF(V298=Datos!$B$87,20,IF(V298=Datos!$B$88,25,0)))))))/100)</f>
        <v>0</v>
      </c>
      <c r="X298" s="453"/>
      <c r="Y298" s="447"/>
      <c r="Z298" s="456"/>
      <c r="AA298" s="447"/>
      <c r="AB298" s="450"/>
      <c r="AC298" s="55"/>
    </row>
    <row r="299" spans="1:29" s="4" customFormat="1" ht="30" customHeight="1" thickBot="1" x14ac:dyDescent="0.3">
      <c r="A299" s="105"/>
      <c r="B299" s="462"/>
      <c r="C299" s="463"/>
      <c r="D299" s="466"/>
      <c r="E299" s="471"/>
      <c r="F299" s="472"/>
      <c r="G299" s="260"/>
      <c r="H299" s="70"/>
      <c r="I299" s="68"/>
      <c r="J299" s="318"/>
      <c r="K299" s="318"/>
      <c r="L299" s="451"/>
      <c r="M299" s="68"/>
      <c r="N299" s="70"/>
      <c r="O299" s="70"/>
      <c r="P299" s="70"/>
      <c r="Q299" s="70"/>
      <c r="R299" s="68"/>
      <c r="S299" s="70"/>
      <c r="T299" s="70"/>
      <c r="U299" s="70"/>
      <c r="V299" s="70"/>
      <c r="W299" s="69">
        <f>((IF(S299=Datos!$B$83,0,IF(S299=Datos!$B$84,5,IF(S299=Datos!$B$85,10,IF(S299=Datos!$B$86,15,IF(S299=Datos!$B$87,20,IF(S299=Datos!$B$88,25,0)))))))/100)+((IF(T299=Datos!$B$83,0,IF(T299=Datos!$B$84,5,IF(T299=Datos!$B$85,10,IF(T299=Datos!$B$86,15,IF(T299=Datos!$B$87,20,IF(T299=Datos!$B$88,25,0)))))))/100)+((IF(U299=Datos!$B$83,0,IF(U299=Datos!$B$84,5,IF(U299=Datos!$B$85,10,IF(U299=Datos!$B$86,15,IF(U299=Datos!$B$87,20,IF(U299=Datos!$B$88,25,0)))))))/100)+((IF(V299=Datos!$B$83,0,IF(V299=Datos!$B$84,5,IF(V299=Datos!$B$85,10,IF(V299=Datos!$B$86,15,IF(V299=Datos!$B$87,20,IF(V299=Datos!$B$88,25,0)))))))/100)</f>
        <v>0</v>
      </c>
      <c r="X299" s="454"/>
      <c r="Y299" s="448"/>
      <c r="Z299" s="457"/>
      <c r="AA299" s="448"/>
      <c r="AB299" s="451"/>
      <c r="AC299" s="59"/>
    </row>
    <row r="300" spans="1:29" s="4" customFormat="1" ht="30" customHeight="1" x14ac:dyDescent="0.25">
      <c r="A300" s="105"/>
      <c r="B300" s="458"/>
      <c r="C300" s="459"/>
      <c r="D300" s="464" t="str">
        <f>IF(B300=0,"",VLOOKUP(B300,'Datos SGC'!$B$50:$C$71,2))</f>
        <v/>
      </c>
      <c r="E300" s="467"/>
      <c r="F300" s="468"/>
      <c r="G300" s="258"/>
      <c r="H300" s="65"/>
      <c r="I300" s="66"/>
      <c r="J300" s="316"/>
      <c r="K300" s="316"/>
      <c r="L300" s="449" t="str">
        <f>IF(AND(J300=Datos!$B$186,K300=Datos!$B$193),Datos!$D$186,IF(AND(J300=Datos!$B$186,K300=Datos!$B$194),Datos!$E$186,IF(AND(J300=Datos!$B$186,K300=Datos!$B$195),Datos!$F$186,IF(AND(J300=Datos!$B$186,K300=Datos!$B$196),Datos!$G$186,IF(AND(J300=Datos!$B$186,K300=Datos!$B$197),Datos!$H$186,IF(AND(J300=Datos!$B$187,K300=Datos!$B$193),Datos!$D$187,IF(AND(J300=Datos!$B$187,K300=Datos!$B$194),Datos!$E$187,IF(AND(J300=Datos!$B$187,K300=Datos!$B$195),Datos!$F$187,IF(AND(J300=Datos!$B$187,K300=Datos!$B$196),Datos!$G$187,IF(AND(J300=Datos!$B$187,K300=Datos!$B$197),Datos!$H$187,IF(AND(J300=Datos!$B$188,K300=Datos!$B$193),Datos!$D$188,IF(AND(J300=Datos!$B$188,K300=Datos!$B$194),Datos!$E$188,IF(AND(J300=Datos!$B$188,K300=Datos!$B$195),Datos!$F$188,IF(AND(J300=Datos!$B$188,K300=Datos!$B$196),Datos!$G$188,IF(AND(J300=Datos!$B$188,K300=Datos!$B$197),Datos!$H$188,IF(AND(J300=Datos!$B$189,K300=Datos!$B$193),Datos!$D$189,IF(AND(J300=Datos!$B$189,K300=Datos!$B$194),Datos!$E$189,IF(AND(J300=Datos!$B$189,K300=Datos!$B$195),Datos!$F$189,IF(AND(J300=Datos!$B$189,K300=Datos!$B$196),Datos!$G$189,IF(AND(J300=Datos!$B$189,K300=Datos!$B$197),Datos!$H$189,IF(AND(J300=Datos!$B$190,K300=Datos!$B$193),Datos!$D$190,IF(AND(J300=Datos!$B$190,K300=Datos!$B$194),Datos!$E$190,IF(AND(J300=Datos!$B$190,K300=Datos!$B$195),Datos!$F$190,IF(AND(J300=Datos!$B$190,K300=Datos!$B$196),Datos!$G$190,IF(AND(J300=Datos!$B$190,K300=Datos!$B$197),Datos!$H$190,"-")))))))))))))))))))))))))</f>
        <v>-</v>
      </c>
      <c r="M300" s="66"/>
      <c r="N300" s="65"/>
      <c r="O300" s="65"/>
      <c r="P300" s="65"/>
      <c r="Q300" s="65"/>
      <c r="R300" s="66"/>
      <c r="S300" s="65"/>
      <c r="T300" s="65"/>
      <c r="U300" s="65"/>
      <c r="V300" s="65"/>
      <c r="W300" s="64">
        <f>((IF(S300=Datos!$B$83,0,IF(S300=Datos!$B$84,5,IF(S300=Datos!$B$85,10,IF(S300=Datos!$B$86,15,IF(S300=Datos!$B$87,20,IF(S300=Datos!$B$88,25,0)))))))/100)+((IF(T300=Datos!$B$83,0,IF(T300=Datos!$B$84,5,IF(T300=Datos!$B$85,10,IF(T300=Datos!$B$86,15,IF(T300=Datos!$B$87,20,IF(T300=Datos!$B$88,25,0)))))))/100)+((IF(U300=Datos!$B$83,0,IF(U300=Datos!$B$84,5,IF(U300=Datos!$B$85,10,IF(U300=Datos!$B$86,15,IF(U300=Datos!$B$87,20,IF(U300=Datos!$B$88,25,0)))))))/100)+((IF(V300=Datos!$B$83,0,IF(V300=Datos!$B$84,5,IF(V300=Datos!$B$85,10,IF(V300=Datos!$B$86,15,IF(V300=Datos!$B$87,20,IF(V300=Datos!$B$88,25,0)))))))/100)</f>
        <v>0</v>
      </c>
      <c r="X300" s="452">
        <f>IF(ISERROR((IF(R300=Datos!$B$80,W300,0)+IF(R301=Datos!$B$80,W301,0)+IF(R302=Datos!$B$80,W302,0)+IF(R303=Datos!$B$80,W303,0)+IF(R304=Datos!$B$80,W304,0)+IF(R305=Datos!$B$80,W305,0))/(IF(R300=Datos!$B$80,1,0)+IF(R301=Datos!$B$80,1,0)+IF(R302=Datos!$B$80,1,0)+IF(R303=Datos!$B$80,1,0)+IF(R304=Datos!$B$80,1,0)+IF(R305=Datos!$B$80,1,0))),0,(IF(R300=Datos!$B$80,W300,0)+IF(R301=Datos!$B$80,W301,0)+IF(R302=Datos!$B$80,W302,0)+IF(R303=Datos!$B$80,W303,0)+IF(R304=Datos!$B$80,W304,0)+IF(R305=Datos!$B$80,W305,0))/(IF(R300=Datos!$B$80,1,0)+IF(R301=Datos!$B$80,1,0)+IF(R302=Datos!$B$80,1,0)+IF(R303=Datos!$B$80,1,0)+IF(R304=Datos!$B$80,1,0)+IF(R305=Datos!$B$80,1,0)))</f>
        <v>0</v>
      </c>
      <c r="Y300" s="446" t="str">
        <f>IF(J300="","-",(IF(X300&gt;0,(IF(J300=Datos!$B$65,Datos!$B$65,IF(AND(J300=Datos!$B$66,X300&gt;0.49),Datos!$B$65,IF(AND(J300=Datos!$B$67,X300&gt;0.74),Datos!$B$65,IF(AND(J300=Datos!$B$67,X300&lt;0.75,X300&gt;0.49),Datos!$B$66,IF(AND(J300=Datos!$B$68,X300&gt;0.74),Datos!$B$66,IF(AND(J300=Datos!$B$68,X300&lt;0.75,X300&gt;0.49),Datos!$B$67,IF(AND(J300=Datos!$B$69,X300&gt;0.74),Datos!$B$67,IF(AND(J300=Datos!$B$69,X300&lt;0.75,X300&gt;0.49),Datos!$B$68,J300))))))))),J300)))</f>
        <v>-</v>
      </c>
      <c r="Z300" s="455">
        <f>IF(ISERROR((IF(R300=Datos!$B$79,W300,0)+IF(R301=Datos!$B$79,W301,0)+IF(R302=Datos!$B$79,W302,0)+IF(R303=Datos!$B$79,W303,0)+IF(R304=Datos!$B$79,W304,0)+IF(R305=Datos!$B$79,W305,0))/(IF(R300=Datos!$B$79,1,0)+IF(R301=Datos!$B$79,1,0)+IF(R302=Datos!$B$79,1,0)+IF(R303=Datos!$B$79,1,0)+IF(R304=Datos!$B$79,1,0)+IF(R305=Datos!$B$79,1,0))),0,(IF(R300=Datos!$B$79,W300,0)+IF(R301=Datos!$B$79,W301,0)+IF(R302=Datos!$B$79,W302,0)+IF(R303=Datos!$B$79,W303,0)+IF(R304=Datos!$B$79,W304,0)+IF(R305=Datos!$B$79,W305,0))/(IF(R300=Datos!$B$79,1,0)+IF(R301=Datos!$B$79,1,0)+IF(R302=Datos!$B$79,1,0)+IF(R303=Datos!$B$79,1,0)+IF(R304=Datos!$B$79,1,0)+IF(R305=Datos!$B$79,1,0)))</f>
        <v>0</v>
      </c>
      <c r="AA300" s="446" t="str">
        <f>IF(K300="","-",(IF(Z300&gt;0,(IF(K300=Datos!$B$72,Datos!$B$72,IF(AND(K300=Datos!$B$73,Z300&gt;0.49),Datos!$B$72,IF(AND(K300=Datos!$B$74,Z300&gt;0.74),Datos!$B$72,IF(AND(K300=Datos!$B$74,Z300&lt;0.75,Z300&gt;0.49),Datos!$B$73,IF(AND(K300=Datos!$B$75,Z300&gt;0.74),Datos!$B$73,IF(AND(K300=Datos!$B$75,Z300&lt;0.75,Z300&gt;0.49),Datos!$B$74,IF(AND(K300=Datos!$B$76,Z300&gt;0.74),Datos!$B$74,IF(AND(K300=Datos!$B$76,Z300&lt;0.75,Z300&gt;0.49),Datos!$B$75,K300))))))))),K300)))</f>
        <v>-</v>
      </c>
      <c r="AB300" s="449" t="str">
        <f>IF(AND(Y300=Datos!$B$186,AA300=Datos!$B$193),Datos!$D$186,IF(AND(Y300=Datos!$B$186,AA300=Datos!$B$194),Datos!$E$186,IF(AND(Y300=Datos!$B$186,AA300=Datos!$B$195),Datos!$F$186,IF(AND(Y300=Datos!$B$186,AA300=Datos!$B$196),Datos!$G$186,IF(AND(Y300=Datos!$B$186,AA300=Datos!$B$197),Datos!$H$186,IF(AND(Y300=Datos!$B$187,AA300=Datos!$B$193),Datos!$D$187,IF(AND(Y300=Datos!$B$187,AA300=Datos!$B$194),Datos!$E$187,IF(AND(Y300=Datos!$B$187,AA300=Datos!$B$195),Datos!$F$187,IF(AND(Y300=Datos!$B$187,AA300=Datos!$B$196),Datos!$G$187,IF(AND(Y300=Datos!$B$187,AA300=Datos!$B$197),Datos!$H$187,IF(AND(Y300=Datos!$B$188,AA300=Datos!$B$193),Datos!$D$188,IF(AND(Y300=Datos!$B$188,AA300=Datos!$B$194),Datos!$E$188,IF(AND(Y300=Datos!$B$188,AA300=Datos!$B$195),Datos!$F$188,IF(AND(Y300=Datos!$B$188,AA300=Datos!$B$196),Datos!$G$188,IF(AND(Y300=Datos!$B$188,AA300=Datos!$B$197),Datos!$H$188,IF(AND(Y300=Datos!$B$189,AA300=Datos!$B$193),Datos!$D$189,IF(AND(Y300=Datos!$B$189,AA300=Datos!$B$194),Datos!$E$189,IF(AND(Y300=Datos!$B$189,AA300=Datos!$B$195),Datos!$F$189,IF(AND(Y300=Datos!$B$189,AA300=Datos!$B$196),Datos!$G$189,IF(AND(Y300=Datos!$B$189,AA300=Datos!$B$197),Datos!$H$189,IF(AND(Y300=Datos!$B$190,AA300=Datos!$B$193),Datos!$D$190,IF(AND(Y300=Datos!$B$190,AA300=Datos!$B$194),Datos!$E$190,IF(AND(Y300=Datos!$B$190,AA300=Datos!$B$195),Datos!$F$190,IF(AND(Y300=Datos!$B$190,AA300=Datos!$B$196),Datos!$G$190,IF(AND(Y300=Datos!$B$190,AA300=Datos!$B$197),Datos!$H$190,"-")))))))))))))))))))))))))</f>
        <v>-</v>
      </c>
      <c r="AC300" s="51"/>
    </row>
    <row r="301" spans="1:29" s="4" customFormat="1" ht="30" customHeight="1" x14ac:dyDescent="0.25">
      <c r="A301" s="105"/>
      <c r="B301" s="460"/>
      <c r="C301" s="461"/>
      <c r="D301" s="465"/>
      <c r="E301" s="469"/>
      <c r="F301" s="470"/>
      <c r="G301" s="259"/>
      <c r="H301" s="52"/>
      <c r="I301" s="53"/>
      <c r="J301" s="317"/>
      <c r="K301" s="317"/>
      <c r="L301" s="450"/>
      <c r="M301" s="53"/>
      <c r="N301" s="52"/>
      <c r="O301" s="52"/>
      <c r="P301" s="52"/>
      <c r="Q301" s="52"/>
      <c r="R301" s="53"/>
      <c r="S301" s="52"/>
      <c r="T301" s="52"/>
      <c r="U301" s="52"/>
      <c r="V301" s="52"/>
      <c r="W301" s="54">
        <f>((IF(S301=Datos!$B$83,0,IF(S301=Datos!$B$84,5,IF(S301=Datos!$B$85,10,IF(S301=Datos!$B$86,15,IF(S301=Datos!$B$87,20,IF(S301=Datos!$B$88,25,0)))))))/100)+((IF(T301=Datos!$B$83,0,IF(T301=Datos!$B$84,5,IF(T301=Datos!$B$85,10,IF(T301=Datos!$B$86,15,IF(T301=Datos!$B$87,20,IF(T301=Datos!$B$88,25,0)))))))/100)+((IF(U301=Datos!$B$83,0,IF(U301=Datos!$B$84,5,IF(U301=Datos!$B$85,10,IF(U301=Datos!$B$86,15,IF(U301=Datos!$B$87,20,IF(U301=Datos!$B$88,25,0)))))))/100)+((IF(V301=Datos!$B$83,0,IF(V301=Datos!$B$84,5,IF(V301=Datos!$B$85,10,IF(V301=Datos!$B$86,15,IF(V301=Datos!$B$87,20,IF(V301=Datos!$B$88,25,0)))))))/100)</f>
        <v>0</v>
      </c>
      <c r="X301" s="453"/>
      <c r="Y301" s="447"/>
      <c r="Z301" s="456"/>
      <c r="AA301" s="447"/>
      <c r="AB301" s="450"/>
      <c r="AC301" s="55"/>
    </row>
    <row r="302" spans="1:29" s="4" customFormat="1" ht="30" customHeight="1" x14ac:dyDescent="0.25">
      <c r="A302" s="105"/>
      <c r="B302" s="460"/>
      <c r="C302" s="461"/>
      <c r="D302" s="465"/>
      <c r="E302" s="469"/>
      <c r="F302" s="470"/>
      <c r="G302" s="259"/>
      <c r="H302" s="52"/>
      <c r="I302" s="53"/>
      <c r="J302" s="317"/>
      <c r="K302" s="317"/>
      <c r="L302" s="450"/>
      <c r="M302" s="53"/>
      <c r="N302" s="52"/>
      <c r="O302" s="52"/>
      <c r="P302" s="52"/>
      <c r="Q302" s="52"/>
      <c r="R302" s="53"/>
      <c r="S302" s="52"/>
      <c r="T302" s="52"/>
      <c r="U302" s="52"/>
      <c r="V302" s="52"/>
      <c r="W302" s="54">
        <f>((IF(S302=Datos!$B$83,0,IF(S302=Datos!$B$84,5,IF(S302=Datos!$B$85,10,IF(S302=Datos!$B$86,15,IF(S302=Datos!$B$87,20,IF(S302=Datos!$B$88,25,0)))))))/100)+((IF(T302=Datos!$B$83,0,IF(T302=Datos!$B$84,5,IF(T302=Datos!$B$85,10,IF(T302=Datos!$B$86,15,IF(T302=Datos!$B$87,20,IF(T302=Datos!$B$88,25,0)))))))/100)+((IF(U302=Datos!$B$83,0,IF(U302=Datos!$B$84,5,IF(U302=Datos!$B$85,10,IF(U302=Datos!$B$86,15,IF(U302=Datos!$B$87,20,IF(U302=Datos!$B$88,25,0)))))))/100)+((IF(V302=Datos!$B$83,0,IF(V302=Datos!$B$84,5,IF(V302=Datos!$B$85,10,IF(V302=Datos!$B$86,15,IF(V302=Datos!$B$87,20,IF(V302=Datos!$B$88,25,0)))))))/100)</f>
        <v>0</v>
      </c>
      <c r="X302" s="453"/>
      <c r="Y302" s="447"/>
      <c r="Z302" s="456"/>
      <c r="AA302" s="447"/>
      <c r="AB302" s="450"/>
      <c r="AC302" s="55"/>
    </row>
    <row r="303" spans="1:29" s="4" customFormat="1" ht="30" customHeight="1" x14ac:dyDescent="0.25">
      <c r="A303" s="105"/>
      <c r="B303" s="460"/>
      <c r="C303" s="461"/>
      <c r="D303" s="465"/>
      <c r="E303" s="469"/>
      <c r="F303" s="470"/>
      <c r="G303" s="259"/>
      <c r="H303" s="52"/>
      <c r="I303" s="53"/>
      <c r="J303" s="317"/>
      <c r="K303" s="317"/>
      <c r="L303" s="450"/>
      <c r="M303" s="53"/>
      <c r="N303" s="52"/>
      <c r="O303" s="52"/>
      <c r="P303" s="52"/>
      <c r="Q303" s="52"/>
      <c r="R303" s="53"/>
      <c r="S303" s="52"/>
      <c r="T303" s="52"/>
      <c r="U303" s="52"/>
      <c r="V303" s="52"/>
      <c r="W303" s="54">
        <f>((IF(S303=Datos!$B$83,0,IF(S303=Datos!$B$84,5,IF(S303=Datos!$B$85,10,IF(S303=Datos!$B$86,15,IF(S303=Datos!$B$87,20,IF(S303=Datos!$B$88,25,0)))))))/100)+((IF(T303=Datos!$B$83,0,IF(T303=Datos!$B$84,5,IF(T303=Datos!$B$85,10,IF(T303=Datos!$B$86,15,IF(T303=Datos!$B$87,20,IF(T303=Datos!$B$88,25,0)))))))/100)+((IF(U303=Datos!$B$83,0,IF(U303=Datos!$B$84,5,IF(U303=Datos!$B$85,10,IF(U303=Datos!$B$86,15,IF(U303=Datos!$B$87,20,IF(U303=Datos!$B$88,25,0)))))))/100)+((IF(V303=Datos!$B$83,0,IF(V303=Datos!$B$84,5,IF(V303=Datos!$B$85,10,IF(V303=Datos!$B$86,15,IF(V303=Datos!$B$87,20,IF(V303=Datos!$B$88,25,0)))))))/100)</f>
        <v>0</v>
      </c>
      <c r="X303" s="453"/>
      <c r="Y303" s="447"/>
      <c r="Z303" s="456"/>
      <c r="AA303" s="447"/>
      <c r="AB303" s="450"/>
      <c r="AC303" s="55"/>
    </row>
    <row r="304" spans="1:29" s="4" customFormat="1" ht="30" customHeight="1" x14ac:dyDescent="0.25">
      <c r="A304" s="105"/>
      <c r="B304" s="460"/>
      <c r="C304" s="461"/>
      <c r="D304" s="465"/>
      <c r="E304" s="469"/>
      <c r="F304" s="470"/>
      <c r="G304" s="259"/>
      <c r="H304" s="52"/>
      <c r="I304" s="53"/>
      <c r="J304" s="317"/>
      <c r="K304" s="317"/>
      <c r="L304" s="450"/>
      <c r="M304" s="53"/>
      <c r="N304" s="52"/>
      <c r="O304" s="52"/>
      <c r="P304" s="52"/>
      <c r="Q304" s="52"/>
      <c r="R304" s="53"/>
      <c r="S304" s="52"/>
      <c r="T304" s="52"/>
      <c r="U304" s="52"/>
      <c r="V304" s="52"/>
      <c r="W304" s="54">
        <f>((IF(S304=Datos!$B$83,0,IF(S304=Datos!$B$84,5,IF(S304=Datos!$B$85,10,IF(S304=Datos!$B$86,15,IF(S304=Datos!$B$87,20,IF(S304=Datos!$B$88,25,0)))))))/100)+((IF(T304=Datos!$B$83,0,IF(T304=Datos!$B$84,5,IF(T304=Datos!$B$85,10,IF(T304=Datos!$B$86,15,IF(T304=Datos!$B$87,20,IF(T304=Datos!$B$88,25,0)))))))/100)+((IF(U304=Datos!$B$83,0,IF(U304=Datos!$B$84,5,IF(U304=Datos!$B$85,10,IF(U304=Datos!$B$86,15,IF(U304=Datos!$B$87,20,IF(U304=Datos!$B$88,25,0)))))))/100)+((IF(V304=Datos!$B$83,0,IF(V304=Datos!$B$84,5,IF(V304=Datos!$B$85,10,IF(V304=Datos!$B$86,15,IF(V304=Datos!$B$87,20,IF(V304=Datos!$B$88,25,0)))))))/100)</f>
        <v>0</v>
      </c>
      <c r="X304" s="453"/>
      <c r="Y304" s="447"/>
      <c r="Z304" s="456"/>
      <c r="AA304" s="447"/>
      <c r="AB304" s="450"/>
      <c r="AC304" s="55"/>
    </row>
    <row r="305" spans="1:29" s="4" customFormat="1" ht="30" customHeight="1" thickBot="1" x14ac:dyDescent="0.3">
      <c r="A305" s="105"/>
      <c r="B305" s="462"/>
      <c r="C305" s="463"/>
      <c r="D305" s="466"/>
      <c r="E305" s="471"/>
      <c r="F305" s="472"/>
      <c r="G305" s="260"/>
      <c r="H305" s="70"/>
      <c r="I305" s="68"/>
      <c r="J305" s="318"/>
      <c r="K305" s="318"/>
      <c r="L305" s="451"/>
      <c r="M305" s="68"/>
      <c r="N305" s="70"/>
      <c r="O305" s="70"/>
      <c r="P305" s="70"/>
      <c r="Q305" s="70"/>
      <c r="R305" s="68"/>
      <c r="S305" s="70"/>
      <c r="T305" s="70"/>
      <c r="U305" s="70"/>
      <c r="V305" s="70"/>
      <c r="W305" s="69">
        <f>((IF(S305=Datos!$B$83,0,IF(S305=Datos!$B$84,5,IF(S305=Datos!$B$85,10,IF(S305=Datos!$B$86,15,IF(S305=Datos!$B$87,20,IF(S305=Datos!$B$88,25,0)))))))/100)+((IF(T305=Datos!$B$83,0,IF(T305=Datos!$B$84,5,IF(T305=Datos!$B$85,10,IF(T305=Datos!$B$86,15,IF(T305=Datos!$B$87,20,IF(T305=Datos!$B$88,25,0)))))))/100)+((IF(U305=Datos!$B$83,0,IF(U305=Datos!$B$84,5,IF(U305=Datos!$B$85,10,IF(U305=Datos!$B$86,15,IF(U305=Datos!$B$87,20,IF(U305=Datos!$B$88,25,0)))))))/100)+((IF(V305=Datos!$B$83,0,IF(V305=Datos!$B$84,5,IF(V305=Datos!$B$85,10,IF(V305=Datos!$B$86,15,IF(V305=Datos!$B$87,20,IF(V305=Datos!$B$88,25,0)))))))/100)</f>
        <v>0</v>
      </c>
      <c r="X305" s="454"/>
      <c r="Y305" s="448"/>
      <c r="Z305" s="457"/>
      <c r="AA305" s="448"/>
      <c r="AB305" s="451"/>
      <c r="AC305" s="59"/>
    </row>
    <row r="306" spans="1:29" s="4" customFormat="1" ht="30" customHeight="1" x14ac:dyDescent="0.25">
      <c r="A306" s="105"/>
      <c r="B306" s="458"/>
      <c r="C306" s="459"/>
      <c r="D306" s="464" t="str">
        <f>IF(B306=0,"",VLOOKUP(B306,'Datos SGC'!$B$50:$C$71,2))</f>
        <v/>
      </c>
      <c r="E306" s="467"/>
      <c r="F306" s="468"/>
      <c r="G306" s="258"/>
      <c r="H306" s="65"/>
      <c r="I306" s="66"/>
      <c r="J306" s="316"/>
      <c r="K306" s="316"/>
      <c r="L306" s="449" t="str">
        <f>IF(AND(J306=Datos!$B$186,K306=Datos!$B$193),Datos!$D$186,IF(AND(J306=Datos!$B$186,K306=Datos!$B$194),Datos!$E$186,IF(AND(J306=Datos!$B$186,K306=Datos!$B$195),Datos!$F$186,IF(AND(J306=Datos!$B$186,K306=Datos!$B$196),Datos!$G$186,IF(AND(J306=Datos!$B$186,K306=Datos!$B$197),Datos!$H$186,IF(AND(J306=Datos!$B$187,K306=Datos!$B$193),Datos!$D$187,IF(AND(J306=Datos!$B$187,K306=Datos!$B$194),Datos!$E$187,IF(AND(J306=Datos!$B$187,K306=Datos!$B$195),Datos!$F$187,IF(AND(J306=Datos!$B$187,K306=Datos!$B$196),Datos!$G$187,IF(AND(J306=Datos!$B$187,K306=Datos!$B$197),Datos!$H$187,IF(AND(J306=Datos!$B$188,K306=Datos!$B$193),Datos!$D$188,IF(AND(J306=Datos!$B$188,K306=Datos!$B$194),Datos!$E$188,IF(AND(J306=Datos!$B$188,K306=Datos!$B$195),Datos!$F$188,IF(AND(J306=Datos!$B$188,K306=Datos!$B$196),Datos!$G$188,IF(AND(J306=Datos!$B$188,K306=Datos!$B$197),Datos!$H$188,IF(AND(J306=Datos!$B$189,K306=Datos!$B$193),Datos!$D$189,IF(AND(J306=Datos!$B$189,K306=Datos!$B$194),Datos!$E$189,IF(AND(J306=Datos!$B$189,K306=Datos!$B$195),Datos!$F$189,IF(AND(J306=Datos!$B$189,K306=Datos!$B$196),Datos!$G$189,IF(AND(J306=Datos!$B$189,K306=Datos!$B$197),Datos!$H$189,IF(AND(J306=Datos!$B$190,K306=Datos!$B$193),Datos!$D$190,IF(AND(J306=Datos!$B$190,K306=Datos!$B$194),Datos!$E$190,IF(AND(J306=Datos!$B$190,K306=Datos!$B$195),Datos!$F$190,IF(AND(J306=Datos!$B$190,K306=Datos!$B$196),Datos!$G$190,IF(AND(J306=Datos!$B$190,K306=Datos!$B$197),Datos!$H$190,"-")))))))))))))))))))))))))</f>
        <v>-</v>
      </c>
      <c r="M306" s="66"/>
      <c r="N306" s="65"/>
      <c r="O306" s="65"/>
      <c r="P306" s="65"/>
      <c r="Q306" s="65"/>
      <c r="R306" s="66"/>
      <c r="S306" s="65"/>
      <c r="T306" s="65"/>
      <c r="U306" s="65"/>
      <c r="V306" s="65"/>
      <c r="W306" s="64">
        <f>((IF(S306=Datos!$B$83,0,IF(S306=Datos!$B$84,5,IF(S306=Datos!$B$85,10,IF(S306=Datos!$B$86,15,IF(S306=Datos!$B$87,20,IF(S306=Datos!$B$88,25,0)))))))/100)+((IF(T306=Datos!$B$83,0,IF(T306=Datos!$B$84,5,IF(T306=Datos!$B$85,10,IF(T306=Datos!$B$86,15,IF(T306=Datos!$B$87,20,IF(T306=Datos!$B$88,25,0)))))))/100)+((IF(U306=Datos!$B$83,0,IF(U306=Datos!$B$84,5,IF(U306=Datos!$B$85,10,IF(U306=Datos!$B$86,15,IF(U306=Datos!$B$87,20,IF(U306=Datos!$B$88,25,0)))))))/100)+((IF(V306=Datos!$B$83,0,IF(V306=Datos!$B$84,5,IF(V306=Datos!$B$85,10,IF(V306=Datos!$B$86,15,IF(V306=Datos!$B$87,20,IF(V306=Datos!$B$88,25,0)))))))/100)</f>
        <v>0</v>
      </c>
      <c r="X306" s="452">
        <f>IF(ISERROR((IF(R306=Datos!$B$80,W306,0)+IF(R307=Datos!$B$80,W307,0)+IF(R308=Datos!$B$80,W308,0)+IF(R309=Datos!$B$80,W309,0)+IF(R310=Datos!$B$80,W310,0)+IF(R311=Datos!$B$80,W311,0))/(IF(R306=Datos!$B$80,1,0)+IF(R307=Datos!$B$80,1,0)+IF(R308=Datos!$B$80,1,0)+IF(R309=Datos!$B$80,1,0)+IF(R310=Datos!$B$80,1,0)+IF(R311=Datos!$B$80,1,0))),0,(IF(R306=Datos!$B$80,W306,0)+IF(R307=Datos!$B$80,W307,0)+IF(R308=Datos!$B$80,W308,0)+IF(R309=Datos!$B$80,W309,0)+IF(R310=Datos!$B$80,W310,0)+IF(R311=Datos!$B$80,W311,0))/(IF(R306=Datos!$B$80,1,0)+IF(R307=Datos!$B$80,1,0)+IF(R308=Datos!$B$80,1,0)+IF(R309=Datos!$B$80,1,0)+IF(R310=Datos!$B$80,1,0)+IF(R311=Datos!$B$80,1,0)))</f>
        <v>0</v>
      </c>
      <c r="Y306" s="446" t="str">
        <f>IF(J306="","-",(IF(X306&gt;0,(IF(J306=Datos!$B$65,Datos!$B$65,IF(AND(J306=Datos!$B$66,X306&gt;0.49),Datos!$B$65,IF(AND(J306=Datos!$B$67,X306&gt;0.74),Datos!$B$65,IF(AND(J306=Datos!$B$67,X306&lt;0.75,X306&gt;0.49),Datos!$B$66,IF(AND(J306=Datos!$B$68,X306&gt;0.74),Datos!$B$66,IF(AND(J306=Datos!$B$68,X306&lt;0.75,X306&gt;0.49),Datos!$B$67,IF(AND(J306=Datos!$B$69,X306&gt;0.74),Datos!$B$67,IF(AND(J306=Datos!$B$69,X306&lt;0.75,X306&gt;0.49),Datos!$B$68,J306))))))))),J306)))</f>
        <v>-</v>
      </c>
      <c r="Z306" s="455">
        <f>IF(ISERROR((IF(R306=Datos!$B$79,W306,0)+IF(R307=Datos!$B$79,W307,0)+IF(R308=Datos!$B$79,W308,0)+IF(R309=Datos!$B$79,W309,0)+IF(R310=Datos!$B$79,W310,0)+IF(R311=Datos!$B$79,W311,0))/(IF(R306=Datos!$B$79,1,0)+IF(R307=Datos!$B$79,1,0)+IF(R308=Datos!$B$79,1,0)+IF(R309=Datos!$B$79,1,0)+IF(R310=Datos!$B$79,1,0)+IF(R311=Datos!$B$79,1,0))),0,(IF(R306=Datos!$B$79,W306,0)+IF(R307=Datos!$B$79,W307,0)+IF(R308=Datos!$B$79,W308,0)+IF(R309=Datos!$B$79,W309,0)+IF(R310=Datos!$B$79,W310,0)+IF(R311=Datos!$B$79,W311,0))/(IF(R306=Datos!$B$79,1,0)+IF(R307=Datos!$B$79,1,0)+IF(R308=Datos!$B$79,1,0)+IF(R309=Datos!$B$79,1,0)+IF(R310=Datos!$B$79,1,0)+IF(R311=Datos!$B$79,1,0)))</f>
        <v>0</v>
      </c>
      <c r="AA306" s="446" t="str">
        <f>IF(K306="","-",(IF(Z306&gt;0,(IF(K306=Datos!$B$72,Datos!$B$72,IF(AND(K306=Datos!$B$73,Z306&gt;0.49),Datos!$B$72,IF(AND(K306=Datos!$B$74,Z306&gt;0.74),Datos!$B$72,IF(AND(K306=Datos!$B$74,Z306&lt;0.75,Z306&gt;0.49),Datos!$B$73,IF(AND(K306=Datos!$B$75,Z306&gt;0.74),Datos!$B$73,IF(AND(K306=Datos!$B$75,Z306&lt;0.75,Z306&gt;0.49),Datos!$B$74,IF(AND(K306=Datos!$B$76,Z306&gt;0.74),Datos!$B$74,IF(AND(K306=Datos!$B$76,Z306&lt;0.75,Z306&gt;0.49),Datos!$B$75,K306))))))))),K306)))</f>
        <v>-</v>
      </c>
      <c r="AB306" s="449" t="str">
        <f>IF(AND(Y306=Datos!$B$186,AA306=Datos!$B$193),Datos!$D$186,IF(AND(Y306=Datos!$B$186,AA306=Datos!$B$194),Datos!$E$186,IF(AND(Y306=Datos!$B$186,AA306=Datos!$B$195),Datos!$F$186,IF(AND(Y306=Datos!$B$186,AA306=Datos!$B$196),Datos!$G$186,IF(AND(Y306=Datos!$B$186,AA306=Datos!$B$197),Datos!$H$186,IF(AND(Y306=Datos!$B$187,AA306=Datos!$B$193),Datos!$D$187,IF(AND(Y306=Datos!$B$187,AA306=Datos!$B$194),Datos!$E$187,IF(AND(Y306=Datos!$B$187,AA306=Datos!$B$195),Datos!$F$187,IF(AND(Y306=Datos!$B$187,AA306=Datos!$B$196),Datos!$G$187,IF(AND(Y306=Datos!$B$187,AA306=Datos!$B$197),Datos!$H$187,IF(AND(Y306=Datos!$B$188,AA306=Datos!$B$193),Datos!$D$188,IF(AND(Y306=Datos!$B$188,AA306=Datos!$B$194),Datos!$E$188,IF(AND(Y306=Datos!$B$188,AA306=Datos!$B$195),Datos!$F$188,IF(AND(Y306=Datos!$B$188,AA306=Datos!$B$196),Datos!$G$188,IF(AND(Y306=Datos!$B$188,AA306=Datos!$B$197),Datos!$H$188,IF(AND(Y306=Datos!$B$189,AA306=Datos!$B$193),Datos!$D$189,IF(AND(Y306=Datos!$B$189,AA306=Datos!$B$194),Datos!$E$189,IF(AND(Y306=Datos!$B$189,AA306=Datos!$B$195),Datos!$F$189,IF(AND(Y306=Datos!$B$189,AA306=Datos!$B$196),Datos!$G$189,IF(AND(Y306=Datos!$B$189,AA306=Datos!$B$197),Datos!$H$189,IF(AND(Y306=Datos!$B$190,AA306=Datos!$B$193),Datos!$D$190,IF(AND(Y306=Datos!$B$190,AA306=Datos!$B$194),Datos!$E$190,IF(AND(Y306=Datos!$B$190,AA306=Datos!$B$195),Datos!$F$190,IF(AND(Y306=Datos!$B$190,AA306=Datos!$B$196),Datos!$G$190,IF(AND(Y306=Datos!$B$190,AA306=Datos!$B$197),Datos!$H$190,"-")))))))))))))))))))))))))</f>
        <v>-</v>
      </c>
      <c r="AC306" s="51"/>
    </row>
    <row r="307" spans="1:29" s="4" customFormat="1" ht="30" customHeight="1" x14ac:dyDescent="0.25">
      <c r="A307" s="105"/>
      <c r="B307" s="460"/>
      <c r="C307" s="461"/>
      <c r="D307" s="465"/>
      <c r="E307" s="469"/>
      <c r="F307" s="470"/>
      <c r="G307" s="259"/>
      <c r="H307" s="52"/>
      <c r="I307" s="53"/>
      <c r="J307" s="317"/>
      <c r="K307" s="317"/>
      <c r="L307" s="450"/>
      <c r="M307" s="53"/>
      <c r="N307" s="52"/>
      <c r="O307" s="52"/>
      <c r="P307" s="52"/>
      <c r="Q307" s="52"/>
      <c r="R307" s="53"/>
      <c r="S307" s="52"/>
      <c r="T307" s="52"/>
      <c r="U307" s="52"/>
      <c r="V307" s="52"/>
      <c r="W307" s="54">
        <f>((IF(S307=Datos!$B$83,0,IF(S307=Datos!$B$84,5,IF(S307=Datos!$B$85,10,IF(S307=Datos!$B$86,15,IF(S307=Datos!$B$87,20,IF(S307=Datos!$B$88,25,0)))))))/100)+((IF(T307=Datos!$B$83,0,IF(T307=Datos!$B$84,5,IF(T307=Datos!$B$85,10,IF(T307=Datos!$B$86,15,IF(T307=Datos!$B$87,20,IF(T307=Datos!$B$88,25,0)))))))/100)+((IF(U307=Datos!$B$83,0,IF(U307=Datos!$B$84,5,IF(U307=Datos!$B$85,10,IF(U307=Datos!$B$86,15,IF(U307=Datos!$B$87,20,IF(U307=Datos!$B$88,25,0)))))))/100)+((IF(V307=Datos!$B$83,0,IF(V307=Datos!$B$84,5,IF(V307=Datos!$B$85,10,IF(V307=Datos!$B$86,15,IF(V307=Datos!$B$87,20,IF(V307=Datos!$B$88,25,0)))))))/100)</f>
        <v>0</v>
      </c>
      <c r="X307" s="453"/>
      <c r="Y307" s="447"/>
      <c r="Z307" s="456"/>
      <c r="AA307" s="447"/>
      <c r="AB307" s="450"/>
      <c r="AC307" s="55"/>
    </row>
    <row r="308" spans="1:29" s="4" customFormat="1" ht="30" customHeight="1" x14ac:dyDescent="0.25">
      <c r="A308" s="105"/>
      <c r="B308" s="460"/>
      <c r="C308" s="461"/>
      <c r="D308" s="465"/>
      <c r="E308" s="469"/>
      <c r="F308" s="470"/>
      <c r="G308" s="259"/>
      <c r="H308" s="52"/>
      <c r="I308" s="53"/>
      <c r="J308" s="317"/>
      <c r="K308" s="317"/>
      <c r="L308" s="450"/>
      <c r="M308" s="53"/>
      <c r="N308" s="52"/>
      <c r="O308" s="52"/>
      <c r="P308" s="52"/>
      <c r="Q308" s="52"/>
      <c r="R308" s="53"/>
      <c r="S308" s="52"/>
      <c r="T308" s="52"/>
      <c r="U308" s="52"/>
      <c r="V308" s="52"/>
      <c r="W308" s="54">
        <f>((IF(S308=Datos!$B$83,0,IF(S308=Datos!$B$84,5,IF(S308=Datos!$B$85,10,IF(S308=Datos!$B$86,15,IF(S308=Datos!$B$87,20,IF(S308=Datos!$B$88,25,0)))))))/100)+((IF(T308=Datos!$B$83,0,IF(T308=Datos!$B$84,5,IF(T308=Datos!$B$85,10,IF(T308=Datos!$B$86,15,IF(T308=Datos!$B$87,20,IF(T308=Datos!$B$88,25,0)))))))/100)+((IF(U308=Datos!$B$83,0,IF(U308=Datos!$B$84,5,IF(U308=Datos!$B$85,10,IF(U308=Datos!$B$86,15,IF(U308=Datos!$B$87,20,IF(U308=Datos!$B$88,25,0)))))))/100)+((IF(V308=Datos!$B$83,0,IF(V308=Datos!$B$84,5,IF(V308=Datos!$B$85,10,IF(V308=Datos!$B$86,15,IF(V308=Datos!$B$87,20,IF(V308=Datos!$B$88,25,0)))))))/100)</f>
        <v>0</v>
      </c>
      <c r="X308" s="453"/>
      <c r="Y308" s="447"/>
      <c r="Z308" s="456"/>
      <c r="AA308" s="447"/>
      <c r="AB308" s="450"/>
      <c r="AC308" s="55"/>
    </row>
    <row r="309" spans="1:29" s="4" customFormat="1" ht="30" customHeight="1" x14ac:dyDescent="0.25">
      <c r="A309" s="105"/>
      <c r="B309" s="460"/>
      <c r="C309" s="461"/>
      <c r="D309" s="465"/>
      <c r="E309" s="469"/>
      <c r="F309" s="470"/>
      <c r="G309" s="259"/>
      <c r="H309" s="52"/>
      <c r="I309" s="53"/>
      <c r="J309" s="317"/>
      <c r="K309" s="317"/>
      <c r="L309" s="450"/>
      <c r="M309" s="53"/>
      <c r="N309" s="52"/>
      <c r="O309" s="52"/>
      <c r="P309" s="52"/>
      <c r="Q309" s="52"/>
      <c r="R309" s="53"/>
      <c r="S309" s="52"/>
      <c r="T309" s="52"/>
      <c r="U309" s="52"/>
      <c r="V309" s="52"/>
      <c r="W309" s="54">
        <f>((IF(S309=Datos!$B$83,0,IF(S309=Datos!$B$84,5,IF(S309=Datos!$B$85,10,IF(S309=Datos!$B$86,15,IF(S309=Datos!$B$87,20,IF(S309=Datos!$B$88,25,0)))))))/100)+((IF(T309=Datos!$B$83,0,IF(T309=Datos!$B$84,5,IF(T309=Datos!$B$85,10,IF(T309=Datos!$B$86,15,IF(T309=Datos!$B$87,20,IF(T309=Datos!$B$88,25,0)))))))/100)+((IF(U309=Datos!$B$83,0,IF(U309=Datos!$B$84,5,IF(U309=Datos!$B$85,10,IF(U309=Datos!$B$86,15,IF(U309=Datos!$B$87,20,IF(U309=Datos!$B$88,25,0)))))))/100)+((IF(V309=Datos!$B$83,0,IF(V309=Datos!$B$84,5,IF(V309=Datos!$B$85,10,IF(V309=Datos!$B$86,15,IF(V309=Datos!$B$87,20,IF(V309=Datos!$B$88,25,0)))))))/100)</f>
        <v>0</v>
      </c>
      <c r="X309" s="453"/>
      <c r="Y309" s="447"/>
      <c r="Z309" s="456"/>
      <c r="AA309" s="447"/>
      <c r="AB309" s="450"/>
      <c r="AC309" s="55"/>
    </row>
    <row r="310" spans="1:29" s="4" customFormat="1" ht="30" customHeight="1" x14ac:dyDescent="0.25">
      <c r="A310" s="105"/>
      <c r="B310" s="460"/>
      <c r="C310" s="461"/>
      <c r="D310" s="465"/>
      <c r="E310" s="469"/>
      <c r="F310" s="470"/>
      <c r="G310" s="259"/>
      <c r="H310" s="52"/>
      <c r="I310" s="53"/>
      <c r="J310" s="317"/>
      <c r="K310" s="317"/>
      <c r="L310" s="450"/>
      <c r="M310" s="53"/>
      <c r="N310" s="52"/>
      <c r="O310" s="52"/>
      <c r="P310" s="52"/>
      <c r="Q310" s="52"/>
      <c r="R310" s="53"/>
      <c r="S310" s="52"/>
      <c r="T310" s="52"/>
      <c r="U310" s="52"/>
      <c r="V310" s="52"/>
      <c r="W310" s="54">
        <f>((IF(S310=Datos!$B$83,0,IF(S310=Datos!$B$84,5,IF(S310=Datos!$B$85,10,IF(S310=Datos!$B$86,15,IF(S310=Datos!$B$87,20,IF(S310=Datos!$B$88,25,0)))))))/100)+((IF(T310=Datos!$B$83,0,IF(T310=Datos!$B$84,5,IF(T310=Datos!$B$85,10,IF(T310=Datos!$B$86,15,IF(T310=Datos!$B$87,20,IF(T310=Datos!$B$88,25,0)))))))/100)+((IF(U310=Datos!$B$83,0,IF(U310=Datos!$B$84,5,IF(U310=Datos!$B$85,10,IF(U310=Datos!$B$86,15,IF(U310=Datos!$B$87,20,IF(U310=Datos!$B$88,25,0)))))))/100)+((IF(V310=Datos!$B$83,0,IF(V310=Datos!$B$84,5,IF(V310=Datos!$B$85,10,IF(V310=Datos!$B$86,15,IF(V310=Datos!$B$87,20,IF(V310=Datos!$B$88,25,0)))))))/100)</f>
        <v>0</v>
      </c>
      <c r="X310" s="453"/>
      <c r="Y310" s="447"/>
      <c r="Z310" s="456"/>
      <c r="AA310" s="447"/>
      <c r="AB310" s="450"/>
      <c r="AC310" s="55"/>
    </row>
    <row r="311" spans="1:29" s="4" customFormat="1" ht="30" customHeight="1" thickBot="1" x14ac:dyDescent="0.3">
      <c r="A311" s="105"/>
      <c r="B311" s="462"/>
      <c r="C311" s="463"/>
      <c r="D311" s="466"/>
      <c r="E311" s="471"/>
      <c r="F311" s="472"/>
      <c r="G311" s="260"/>
      <c r="H311" s="70"/>
      <c r="I311" s="68"/>
      <c r="J311" s="318"/>
      <c r="K311" s="318"/>
      <c r="L311" s="451"/>
      <c r="M311" s="68"/>
      <c r="N311" s="70"/>
      <c r="O311" s="70"/>
      <c r="P311" s="70"/>
      <c r="Q311" s="70"/>
      <c r="R311" s="68"/>
      <c r="S311" s="70"/>
      <c r="T311" s="70"/>
      <c r="U311" s="70"/>
      <c r="V311" s="70"/>
      <c r="W311" s="69">
        <f>((IF(S311=Datos!$B$83,0,IF(S311=Datos!$B$84,5,IF(S311=Datos!$B$85,10,IF(S311=Datos!$B$86,15,IF(S311=Datos!$B$87,20,IF(S311=Datos!$B$88,25,0)))))))/100)+((IF(T311=Datos!$B$83,0,IF(T311=Datos!$B$84,5,IF(T311=Datos!$B$85,10,IF(T311=Datos!$B$86,15,IF(T311=Datos!$B$87,20,IF(T311=Datos!$B$88,25,0)))))))/100)+((IF(U311=Datos!$B$83,0,IF(U311=Datos!$B$84,5,IF(U311=Datos!$B$85,10,IF(U311=Datos!$B$86,15,IF(U311=Datos!$B$87,20,IF(U311=Datos!$B$88,25,0)))))))/100)+((IF(V311=Datos!$B$83,0,IF(V311=Datos!$B$84,5,IF(V311=Datos!$B$85,10,IF(V311=Datos!$B$86,15,IF(V311=Datos!$B$87,20,IF(V311=Datos!$B$88,25,0)))))))/100)</f>
        <v>0</v>
      </c>
      <c r="X311" s="454"/>
      <c r="Y311" s="448"/>
      <c r="Z311" s="457"/>
      <c r="AA311" s="448"/>
      <c r="AB311" s="451"/>
      <c r="AC311" s="59"/>
    </row>
    <row r="312" spans="1:29" s="4" customFormat="1" ht="30" customHeight="1" x14ac:dyDescent="0.25">
      <c r="A312" s="105"/>
      <c r="B312" s="458"/>
      <c r="C312" s="459"/>
      <c r="D312" s="464" t="str">
        <f>IF(B312=0,"",VLOOKUP(B312,'Datos SGC'!$B$50:$C$71,2))</f>
        <v/>
      </c>
      <c r="E312" s="467"/>
      <c r="F312" s="468"/>
      <c r="G312" s="258"/>
      <c r="H312" s="65"/>
      <c r="I312" s="66"/>
      <c r="J312" s="316"/>
      <c r="K312" s="316"/>
      <c r="L312" s="449" t="str">
        <f>IF(AND(J312=Datos!$B$186,K312=Datos!$B$193),Datos!$D$186,IF(AND(J312=Datos!$B$186,K312=Datos!$B$194),Datos!$E$186,IF(AND(J312=Datos!$B$186,K312=Datos!$B$195),Datos!$F$186,IF(AND(J312=Datos!$B$186,K312=Datos!$B$196),Datos!$G$186,IF(AND(J312=Datos!$B$186,K312=Datos!$B$197),Datos!$H$186,IF(AND(J312=Datos!$B$187,K312=Datos!$B$193),Datos!$D$187,IF(AND(J312=Datos!$B$187,K312=Datos!$B$194),Datos!$E$187,IF(AND(J312=Datos!$B$187,K312=Datos!$B$195),Datos!$F$187,IF(AND(J312=Datos!$B$187,K312=Datos!$B$196),Datos!$G$187,IF(AND(J312=Datos!$B$187,K312=Datos!$B$197),Datos!$H$187,IF(AND(J312=Datos!$B$188,K312=Datos!$B$193),Datos!$D$188,IF(AND(J312=Datos!$B$188,K312=Datos!$B$194),Datos!$E$188,IF(AND(J312=Datos!$B$188,K312=Datos!$B$195),Datos!$F$188,IF(AND(J312=Datos!$B$188,K312=Datos!$B$196),Datos!$G$188,IF(AND(J312=Datos!$B$188,K312=Datos!$B$197),Datos!$H$188,IF(AND(J312=Datos!$B$189,K312=Datos!$B$193),Datos!$D$189,IF(AND(J312=Datos!$B$189,K312=Datos!$B$194),Datos!$E$189,IF(AND(J312=Datos!$B$189,K312=Datos!$B$195),Datos!$F$189,IF(AND(J312=Datos!$B$189,K312=Datos!$B$196),Datos!$G$189,IF(AND(J312=Datos!$B$189,K312=Datos!$B$197),Datos!$H$189,IF(AND(J312=Datos!$B$190,K312=Datos!$B$193),Datos!$D$190,IF(AND(J312=Datos!$B$190,K312=Datos!$B$194),Datos!$E$190,IF(AND(J312=Datos!$B$190,K312=Datos!$B$195),Datos!$F$190,IF(AND(J312=Datos!$B$190,K312=Datos!$B$196),Datos!$G$190,IF(AND(J312=Datos!$B$190,K312=Datos!$B$197),Datos!$H$190,"-")))))))))))))))))))))))))</f>
        <v>-</v>
      </c>
      <c r="M312" s="66"/>
      <c r="N312" s="65"/>
      <c r="O312" s="65"/>
      <c r="P312" s="65"/>
      <c r="Q312" s="65"/>
      <c r="R312" s="66"/>
      <c r="S312" s="65"/>
      <c r="T312" s="65"/>
      <c r="U312" s="65"/>
      <c r="V312" s="65"/>
      <c r="W312" s="64">
        <f>((IF(S312=Datos!$B$83,0,IF(S312=Datos!$B$84,5,IF(S312=Datos!$B$85,10,IF(S312=Datos!$B$86,15,IF(S312=Datos!$B$87,20,IF(S312=Datos!$B$88,25,0)))))))/100)+((IF(T312=Datos!$B$83,0,IF(T312=Datos!$B$84,5,IF(T312=Datos!$B$85,10,IF(T312=Datos!$B$86,15,IF(T312=Datos!$B$87,20,IF(T312=Datos!$B$88,25,0)))))))/100)+((IF(U312=Datos!$B$83,0,IF(U312=Datos!$B$84,5,IF(U312=Datos!$B$85,10,IF(U312=Datos!$B$86,15,IF(U312=Datos!$B$87,20,IF(U312=Datos!$B$88,25,0)))))))/100)+((IF(V312=Datos!$B$83,0,IF(V312=Datos!$B$84,5,IF(V312=Datos!$B$85,10,IF(V312=Datos!$B$86,15,IF(V312=Datos!$B$87,20,IF(V312=Datos!$B$88,25,0)))))))/100)</f>
        <v>0</v>
      </c>
      <c r="X312" s="452">
        <f>IF(ISERROR((IF(R312=Datos!$B$80,W312,0)+IF(R313=Datos!$B$80,W313,0)+IF(R314=Datos!$B$80,W314,0)+IF(R315=Datos!$B$80,W315,0)+IF(R316=Datos!$B$80,W316,0)+IF(R317=Datos!$B$80,W317,0))/(IF(R312=Datos!$B$80,1,0)+IF(R313=Datos!$B$80,1,0)+IF(R314=Datos!$B$80,1,0)+IF(R315=Datos!$B$80,1,0)+IF(R316=Datos!$B$80,1,0)+IF(R317=Datos!$B$80,1,0))),0,(IF(R312=Datos!$B$80,W312,0)+IF(R313=Datos!$B$80,W313,0)+IF(R314=Datos!$B$80,W314,0)+IF(R315=Datos!$B$80,W315,0)+IF(R316=Datos!$B$80,W316,0)+IF(R317=Datos!$B$80,W317,0))/(IF(R312=Datos!$B$80,1,0)+IF(R313=Datos!$B$80,1,0)+IF(R314=Datos!$B$80,1,0)+IF(R315=Datos!$B$80,1,0)+IF(R316=Datos!$B$80,1,0)+IF(R317=Datos!$B$80,1,0)))</f>
        <v>0</v>
      </c>
      <c r="Y312" s="446" t="str">
        <f>IF(J312="","-",(IF(X312&gt;0,(IF(J312=Datos!$B$65,Datos!$B$65,IF(AND(J312=Datos!$B$66,X312&gt;0.49),Datos!$B$65,IF(AND(J312=Datos!$B$67,X312&gt;0.74),Datos!$B$65,IF(AND(J312=Datos!$B$67,X312&lt;0.75,X312&gt;0.49),Datos!$B$66,IF(AND(J312=Datos!$B$68,X312&gt;0.74),Datos!$B$66,IF(AND(J312=Datos!$B$68,X312&lt;0.75,X312&gt;0.49),Datos!$B$67,IF(AND(J312=Datos!$B$69,X312&gt;0.74),Datos!$B$67,IF(AND(J312=Datos!$B$69,X312&lt;0.75,X312&gt;0.49),Datos!$B$68,J312))))))))),J312)))</f>
        <v>-</v>
      </c>
      <c r="Z312" s="455">
        <f>IF(ISERROR((IF(R312=Datos!$B$79,W312,0)+IF(R313=Datos!$B$79,W313,0)+IF(R314=Datos!$B$79,W314,0)+IF(R315=Datos!$B$79,W315,0)+IF(R316=Datos!$B$79,W316,0)+IF(R317=Datos!$B$79,W317,0))/(IF(R312=Datos!$B$79,1,0)+IF(R313=Datos!$B$79,1,0)+IF(R314=Datos!$B$79,1,0)+IF(R315=Datos!$B$79,1,0)+IF(R316=Datos!$B$79,1,0)+IF(R317=Datos!$B$79,1,0))),0,(IF(R312=Datos!$B$79,W312,0)+IF(R313=Datos!$B$79,W313,0)+IF(R314=Datos!$B$79,W314,0)+IF(R315=Datos!$B$79,W315,0)+IF(R316=Datos!$B$79,W316,0)+IF(R317=Datos!$B$79,W317,0))/(IF(R312=Datos!$B$79,1,0)+IF(R313=Datos!$B$79,1,0)+IF(R314=Datos!$B$79,1,0)+IF(R315=Datos!$B$79,1,0)+IF(R316=Datos!$B$79,1,0)+IF(R317=Datos!$B$79,1,0)))</f>
        <v>0</v>
      </c>
      <c r="AA312" s="446" t="str">
        <f>IF(K312="","-",(IF(Z312&gt;0,(IF(K312=Datos!$B$72,Datos!$B$72,IF(AND(K312=Datos!$B$73,Z312&gt;0.49),Datos!$B$72,IF(AND(K312=Datos!$B$74,Z312&gt;0.74),Datos!$B$72,IF(AND(K312=Datos!$B$74,Z312&lt;0.75,Z312&gt;0.49),Datos!$B$73,IF(AND(K312=Datos!$B$75,Z312&gt;0.74),Datos!$B$73,IF(AND(K312=Datos!$B$75,Z312&lt;0.75,Z312&gt;0.49),Datos!$B$74,IF(AND(K312=Datos!$B$76,Z312&gt;0.74),Datos!$B$74,IF(AND(K312=Datos!$B$76,Z312&lt;0.75,Z312&gt;0.49),Datos!$B$75,K312))))))))),K312)))</f>
        <v>-</v>
      </c>
      <c r="AB312" s="449" t="str">
        <f>IF(AND(Y312=Datos!$B$186,AA312=Datos!$B$193),Datos!$D$186,IF(AND(Y312=Datos!$B$186,AA312=Datos!$B$194),Datos!$E$186,IF(AND(Y312=Datos!$B$186,AA312=Datos!$B$195),Datos!$F$186,IF(AND(Y312=Datos!$B$186,AA312=Datos!$B$196),Datos!$G$186,IF(AND(Y312=Datos!$B$186,AA312=Datos!$B$197),Datos!$H$186,IF(AND(Y312=Datos!$B$187,AA312=Datos!$B$193),Datos!$D$187,IF(AND(Y312=Datos!$B$187,AA312=Datos!$B$194),Datos!$E$187,IF(AND(Y312=Datos!$B$187,AA312=Datos!$B$195),Datos!$F$187,IF(AND(Y312=Datos!$B$187,AA312=Datos!$B$196),Datos!$G$187,IF(AND(Y312=Datos!$B$187,AA312=Datos!$B$197),Datos!$H$187,IF(AND(Y312=Datos!$B$188,AA312=Datos!$B$193),Datos!$D$188,IF(AND(Y312=Datos!$B$188,AA312=Datos!$B$194),Datos!$E$188,IF(AND(Y312=Datos!$B$188,AA312=Datos!$B$195),Datos!$F$188,IF(AND(Y312=Datos!$B$188,AA312=Datos!$B$196),Datos!$G$188,IF(AND(Y312=Datos!$B$188,AA312=Datos!$B$197),Datos!$H$188,IF(AND(Y312=Datos!$B$189,AA312=Datos!$B$193),Datos!$D$189,IF(AND(Y312=Datos!$B$189,AA312=Datos!$B$194),Datos!$E$189,IF(AND(Y312=Datos!$B$189,AA312=Datos!$B$195),Datos!$F$189,IF(AND(Y312=Datos!$B$189,AA312=Datos!$B$196),Datos!$G$189,IF(AND(Y312=Datos!$B$189,AA312=Datos!$B$197),Datos!$H$189,IF(AND(Y312=Datos!$B$190,AA312=Datos!$B$193),Datos!$D$190,IF(AND(Y312=Datos!$B$190,AA312=Datos!$B$194),Datos!$E$190,IF(AND(Y312=Datos!$B$190,AA312=Datos!$B$195),Datos!$F$190,IF(AND(Y312=Datos!$B$190,AA312=Datos!$B$196),Datos!$G$190,IF(AND(Y312=Datos!$B$190,AA312=Datos!$B$197),Datos!$H$190,"-")))))))))))))))))))))))))</f>
        <v>-</v>
      </c>
      <c r="AC312" s="51"/>
    </row>
    <row r="313" spans="1:29" s="4" customFormat="1" ht="30" customHeight="1" x14ac:dyDescent="0.25">
      <c r="A313" s="105"/>
      <c r="B313" s="460"/>
      <c r="C313" s="461"/>
      <c r="D313" s="465"/>
      <c r="E313" s="469"/>
      <c r="F313" s="470"/>
      <c r="G313" s="259"/>
      <c r="H313" s="52"/>
      <c r="I313" s="53"/>
      <c r="J313" s="317"/>
      <c r="K313" s="317"/>
      <c r="L313" s="450"/>
      <c r="M313" s="53"/>
      <c r="N313" s="52"/>
      <c r="O313" s="52"/>
      <c r="P313" s="52"/>
      <c r="Q313" s="52"/>
      <c r="R313" s="53"/>
      <c r="S313" s="52"/>
      <c r="T313" s="52"/>
      <c r="U313" s="52"/>
      <c r="V313" s="52"/>
      <c r="W313" s="54">
        <f>((IF(S313=Datos!$B$83,0,IF(S313=Datos!$B$84,5,IF(S313=Datos!$B$85,10,IF(S313=Datos!$B$86,15,IF(S313=Datos!$B$87,20,IF(S313=Datos!$B$88,25,0)))))))/100)+((IF(T313=Datos!$B$83,0,IF(T313=Datos!$B$84,5,IF(T313=Datos!$B$85,10,IF(T313=Datos!$B$86,15,IF(T313=Datos!$B$87,20,IF(T313=Datos!$B$88,25,0)))))))/100)+((IF(U313=Datos!$B$83,0,IF(U313=Datos!$B$84,5,IF(U313=Datos!$B$85,10,IF(U313=Datos!$B$86,15,IF(U313=Datos!$B$87,20,IF(U313=Datos!$B$88,25,0)))))))/100)+((IF(V313=Datos!$B$83,0,IF(V313=Datos!$B$84,5,IF(V313=Datos!$B$85,10,IF(V313=Datos!$B$86,15,IF(V313=Datos!$B$87,20,IF(V313=Datos!$B$88,25,0)))))))/100)</f>
        <v>0</v>
      </c>
      <c r="X313" s="453"/>
      <c r="Y313" s="447"/>
      <c r="Z313" s="456"/>
      <c r="AA313" s="447"/>
      <c r="AB313" s="450"/>
      <c r="AC313" s="55"/>
    </row>
    <row r="314" spans="1:29" s="4" customFormat="1" ht="30" customHeight="1" x14ac:dyDescent="0.25">
      <c r="A314" s="105"/>
      <c r="B314" s="460"/>
      <c r="C314" s="461"/>
      <c r="D314" s="465"/>
      <c r="E314" s="469"/>
      <c r="F314" s="470"/>
      <c r="G314" s="259"/>
      <c r="H314" s="52"/>
      <c r="I314" s="53"/>
      <c r="J314" s="317"/>
      <c r="K314" s="317"/>
      <c r="L314" s="450"/>
      <c r="M314" s="53"/>
      <c r="N314" s="52"/>
      <c r="O314" s="52"/>
      <c r="P314" s="52"/>
      <c r="Q314" s="52"/>
      <c r="R314" s="53"/>
      <c r="S314" s="52"/>
      <c r="T314" s="52"/>
      <c r="U314" s="52"/>
      <c r="V314" s="52"/>
      <c r="W314" s="54">
        <f>((IF(S314=Datos!$B$83,0,IF(S314=Datos!$B$84,5,IF(S314=Datos!$B$85,10,IF(S314=Datos!$B$86,15,IF(S314=Datos!$B$87,20,IF(S314=Datos!$B$88,25,0)))))))/100)+((IF(T314=Datos!$B$83,0,IF(T314=Datos!$B$84,5,IF(T314=Datos!$B$85,10,IF(T314=Datos!$B$86,15,IF(T314=Datos!$B$87,20,IF(T314=Datos!$B$88,25,0)))))))/100)+((IF(U314=Datos!$B$83,0,IF(U314=Datos!$B$84,5,IF(U314=Datos!$B$85,10,IF(U314=Datos!$B$86,15,IF(U314=Datos!$B$87,20,IF(U314=Datos!$B$88,25,0)))))))/100)+((IF(V314=Datos!$B$83,0,IF(V314=Datos!$B$84,5,IF(V314=Datos!$B$85,10,IF(V314=Datos!$B$86,15,IF(V314=Datos!$B$87,20,IF(V314=Datos!$B$88,25,0)))))))/100)</f>
        <v>0</v>
      </c>
      <c r="X314" s="453"/>
      <c r="Y314" s="447"/>
      <c r="Z314" s="456"/>
      <c r="AA314" s="447"/>
      <c r="AB314" s="450"/>
      <c r="AC314" s="55"/>
    </row>
    <row r="315" spans="1:29" s="4" customFormat="1" ht="30" customHeight="1" x14ac:dyDescent="0.25">
      <c r="A315" s="105"/>
      <c r="B315" s="460"/>
      <c r="C315" s="461"/>
      <c r="D315" s="465"/>
      <c r="E315" s="469"/>
      <c r="F315" s="470"/>
      <c r="G315" s="259"/>
      <c r="H315" s="52"/>
      <c r="I315" s="53"/>
      <c r="J315" s="317"/>
      <c r="K315" s="317"/>
      <c r="L315" s="450"/>
      <c r="M315" s="53"/>
      <c r="N315" s="52"/>
      <c r="O315" s="52"/>
      <c r="P315" s="52"/>
      <c r="Q315" s="52"/>
      <c r="R315" s="53"/>
      <c r="S315" s="52"/>
      <c r="T315" s="52"/>
      <c r="U315" s="52"/>
      <c r="V315" s="52"/>
      <c r="W315" s="54">
        <f>((IF(S315=Datos!$B$83,0,IF(S315=Datos!$B$84,5,IF(S315=Datos!$B$85,10,IF(S315=Datos!$B$86,15,IF(S315=Datos!$B$87,20,IF(S315=Datos!$B$88,25,0)))))))/100)+((IF(T315=Datos!$B$83,0,IF(T315=Datos!$B$84,5,IF(T315=Datos!$B$85,10,IF(T315=Datos!$B$86,15,IF(T315=Datos!$B$87,20,IF(T315=Datos!$B$88,25,0)))))))/100)+((IF(U315=Datos!$B$83,0,IF(U315=Datos!$B$84,5,IF(U315=Datos!$B$85,10,IF(U315=Datos!$B$86,15,IF(U315=Datos!$B$87,20,IF(U315=Datos!$B$88,25,0)))))))/100)+((IF(V315=Datos!$B$83,0,IF(V315=Datos!$B$84,5,IF(V315=Datos!$B$85,10,IF(V315=Datos!$B$86,15,IF(V315=Datos!$B$87,20,IF(V315=Datos!$B$88,25,0)))))))/100)</f>
        <v>0</v>
      </c>
      <c r="X315" s="453"/>
      <c r="Y315" s="447"/>
      <c r="Z315" s="456"/>
      <c r="AA315" s="447"/>
      <c r="AB315" s="450"/>
      <c r="AC315" s="55"/>
    </row>
    <row r="316" spans="1:29" s="4" customFormat="1" ht="30" customHeight="1" x14ac:dyDescent="0.25">
      <c r="A316" s="105"/>
      <c r="B316" s="460"/>
      <c r="C316" s="461"/>
      <c r="D316" s="465"/>
      <c r="E316" s="469"/>
      <c r="F316" s="470"/>
      <c r="G316" s="259"/>
      <c r="H316" s="52"/>
      <c r="I316" s="53"/>
      <c r="J316" s="317"/>
      <c r="K316" s="317"/>
      <c r="L316" s="450"/>
      <c r="M316" s="53"/>
      <c r="N316" s="52"/>
      <c r="O316" s="52"/>
      <c r="P316" s="52"/>
      <c r="Q316" s="52"/>
      <c r="R316" s="53"/>
      <c r="S316" s="52"/>
      <c r="T316" s="52"/>
      <c r="U316" s="52"/>
      <c r="V316" s="52"/>
      <c r="W316" s="54">
        <f>((IF(S316=Datos!$B$83,0,IF(S316=Datos!$B$84,5,IF(S316=Datos!$B$85,10,IF(S316=Datos!$B$86,15,IF(S316=Datos!$B$87,20,IF(S316=Datos!$B$88,25,0)))))))/100)+((IF(T316=Datos!$B$83,0,IF(T316=Datos!$B$84,5,IF(T316=Datos!$B$85,10,IF(T316=Datos!$B$86,15,IF(T316=Datos!$B$87,20,IF(T316=Datos!$B$88,25,0)))))))/100)+((IF(U316=Datos!$B$83,0,IF(U316=Datos!$B$84,5,IF(U316=Datos!$B$85,10,IF(U316=Datos!$B$86,15,IF(U316=Datos!$B$87,20,IF(U316=Datos!$B$88,25,0)))))))/100)+((IF(V316=Datos!$B$83,0,IF(V316=Datos!$B$84,5,IF(V316=Datos!$B$85,10,IF(V316=Datos!$B$86,15,IF(V316=Datos!$B$87,20,IF(V316=Datos!$B$88,25,0)))))))/100)</f>
        <v>0</v>
      </c>
      <c r="X316" s="453"/>
      <c r="Y316" s="447"/>
      <c r="Z316" s="456"/>
      <c r="AA316" s="447"/>
      <c r="AB316" s="450"/>
      <c r="AC316" s="55"/>
    </row>
    <row r="317" spans="1:29" s="4" customFormat="1" ht="30" customHeight="1" thickBot="1" x14ac:dyDescent="0.3">
      <c r="A317" s="105"/>
      <c r="B317" s="462"/>
      <c r="C317" s="463"/>
      <c r="D317" s="466"/>
      <c r="E317" s="471"/>
      <c r="F317" s="472"/>
      <c r="G317" s="260"/>
      <c r="H317" s="70"/>
      <c r="I317" s="68"/>
      <c r="J317" s="318"/>
      <c r="K317" s="318"/>
      <c r="L317" s="451"/>
      <c r="M317" s="68"/>
      <c r="N317" s="70"/>
      <c r="O317" s="70"/>
      <c r="P317" s="70"/>
      <c r="Q317" s="70"/>
      <c r="R317" s="68"/>
      <c r="S317" s="70"/>
      <c r="T317" s="70"/>
      <c r="U317" s="70"/>
      <c r="V317" s="70"/>
      <c r="W317" s="69">
        <f>((IF(S317=Datos!$B$83,0,IF(S317=Datos!$B$84,5,IF(S317=Datos!$B$85,10,IF(S317=Datos!$B$86,15,IF(S317=Datos!$B$87,20,IF(S317=Datos!$B$88,25,0)))))))/100)+((IF(T317=Datos!$B$83,0,IF(T317=Datos!$B$84,5,IF(T317=Datos!$B$85,10,IF(T317=Datos!$B$86,15,IF(T317=Datos!$B$87,20,IF(T317=Datos!$B$88,25,0)))))))/100)+((IF(U317=Datos!$B$83,0,IF(U317=Datos!$B$84,5,IF(U317=Datos!$B$85,10,IF(U317=Datos!$B$86,15,IF(U317=Datos!$B$87,20,IF(U317=Datos!$B$88,25,0)))))))/100)+((IF(V317=Datos!$B$83,0,IF(V317=Datos!$B$84,5,IF(V317=Datos!$B$85,10,IF(V317=Datos!$B$86,15,IF(V317=Datos!$B$87,20,IF(V317=Datos!$B$88,25,0)))))))/100)</f>
        <v>0</v>
      </c>
      <c r="X317" s="454"/>
      <c r="Y317" s="448"/>
      <c r="Z317" s="457"/>
      <c r="AA317" s="448"/>
      <c r="AB317" s="451"/>
      <c r="AC317" s="59"/>
    </row>
    <row r="318" spans="1:29" s="4" customFormat="1" ht="30" customHeight="1" x14ac:dyDescent="0.25">
      <c r="A318" s="105"/>
      <c r="B318" s="458"/>
      <c r="C318" s="459"/>
      <c r="D318" s="464" t="str">
        <f>IF(B318=0,"",VLOOKUP(B318,'Datos SGC'!$B$50:$C$71,2))</f>
        <v/>
      </c>
      <c r="E318" s="467"/>
      <c r="F318" s="468"/>
      <c r="G318" s="258"/>
      <c r="H318" s="65"/>
      <c r="I318" s="66"/>
      <c r="J318" s="316"/>
      <c r="K318" s="316"/>
      <c r="L318" s="449" t="str">
        <f>IF(AND(J318=Datos!$B$186,K318=Datos!$B$193),Datos!$D$186,IF(AND(J318=Datos!$B$186,K318=Datos!$B$194),Datos!$E$186,IF(AND(J318=Datos!$B$186,K318=Datos!$B$195),Datos!$F$186,IF(AND(J318=Datos!$B$186,K318=Datos!$B$196),Datos!$G$186,IF(AND(J318=Datos!$B$186,K318=Datos!$B$197),Datos!$H$186,IF(AND(J318=Datos!$B$187,K318=Datos!$B$193),Datos!$D$187,IF(AND(J318=Datos!$B$187,K318=Datos!$B$194),Datos!$E$187,IF(AND(J318=Datos!$B$187,K318=Datos!$B$195),Datos!$F$187,IF(AND(J318=Datos!$B$187,K318=Datos!$B$196),Datos!$G$187,IF(AND(J318=Datos!$B$187,K318=Datos!$B$197),Datos!$H$187,IF(AND(J318=Datos!$B$188,K318=Datos!$B$193),Datos!$D$188,IF(AND(J318=Datos!$B$188,K318=Datos!$B$194),Datos!$E$188,IF(AND(J318=Datos!$B$188,K318=Datos!$B$195),Datos!$F$188,IF(AND(J318=Datos!$B$188,K318=Datos!$B$196),Datos!$G$188,IF(AND(J318=Datos!$B$188,K318=Datos!$B$197),Datos!$H$188,IF(AND(J318=Datos!$B$189,K318=Datos!$B$193),Datos!$D$189,IF(AND(J318=Datos!$B$189,K318=Datos!$B$194),Datos!$E$189,IF(AND(J318=Datos!$B$189,K318=Datos!$B$195),Datos!$F$189,IF(AND(J318=Datos!$B$189,K318=Datos!$B$196),Datos!$G$189,IF(AND(J318=Datos!$B$189,K318=Datos!$B$197),Datos!$H$189,IF(AND(J318=Datos!$B$190,K318=Datos!$B$193),Datos!$D$190,IF(AND(J318=Datos!$B$190,K318=Datos!$B$194),Datos!$E$190,IF(AND(J318=Datos!$B$190,K318=Datos!$B$195),Datos!$F$190,IF(AND(J318=Datos!$B$190,K318=Datos!$B$196),Datos!$G$190,IF(AND(J318=Datos!$B$190,K318=Datos!$B$197),Datos!$H$190,"-")))))))))))))))))))))))))</f>
        <v>-</v>
      </c>
      <c r="M318" s="66"/>
      <c r="N318" s="65"/>
      <c r="O318" s="65"/>
      <c r="P318" s="65"/>
      <c r="Q318" s="65"/>
      <c r="R318" s="66"/>
      <c r="S318" s="65"/>
      <c r="T318" s="65"/>
      <c r="U318" s="65"/>
      <c r="V318" s="65"/>
      <c r="W318" s="64">
        <f>((IF(S318=Datos!$B$83,0,IF(S318=Datos!$B$84,5,IF(S318=Datos!$B$85,10,IF(S318=Datos!$B$86,15,IF(S318=Datos!$B$87,20,IF(S318=Datos!$B$88,25,0)))))))/100)+((IF(T318=Datos!$B$83,0,IF(T318=Datos!$B$84,5,IF(T318=Datos!$B$85,10,IF(T318=Datos!$B$86,15,IF(T318=Datos!$B$87,20,IF(T318=Datos!$B$88,25,0)))))))/100)+((IF(U318=Datos!$B$83,0,IF(U318=Datos!$B$84,5,IF(U318=Datos!$B$85,10,IF(U318=Datos!$B$86,15,IF(U318=Datos!$B$87,20,IF(U318=Datos!$B$88,25,0)))))))/100)+((IF(V318=Datos!$B$83,0,IF(V318=Datos!$B$84,5,IF(V318=Datos!$B$85,10,IF(V318=Datos!$B$86,15,IF(V318=Datos!$B$87,20,IF(V318=Datos!$B$88,25,0)))))))/100)</f>
        <v>0</v>
      </c>
      <c r="X318" s="452">
        <f>IF(ISERROR((IF(R318=Datos!$B$80,W318,0)+IF(R319=Datos!$B$80,W319,0)+IF(R320=Datos!$B$80,W320,0)+IF(R321=Datos!$B$80,W321,0)+IF(R322=Datos!$B$80,W322,0)+IF(R323=Datos!$B$80,W323,0))/(IF(R318=Datos!$B$80,1,0)+IF(R319=Datos!$B$80,1,0)+IF(R320=Datos!$B$80,1,0)+IF(R321=Datos!$B$80,1,0)+IF(R322=Datos!$B$80,1,0)+IF(R323=Datos!$B$80,1,0))),0,(IF(R318=Datos!$B$80,W318,0)+IF(R319=Datos!$B$80,W319,0)+IF(R320=Datos!$B$80,W320,0)+IF(R321=Datos!$B$80,W321,0)+IF(R322=Datos!$B$80,W322,0)+IF(R323=Datos!$B$80,W323,0))/(IF(R318=Datos!$B$80,1,0)+IF(R319=Datos!$B$80,1,0)+IF(R320=Datos!$B$80,1,0)+IF(R321=Datos!$B$80,1,0)+IF(R322=Datos!$B$80,1,0)+IF(R323=Datos!$B$80,1,0)))</f>
        <v>0</v>
      </c>
      <c r="Y318" s="446" t="str">
        <f>IF(J318="","-",(IF(X318&gt;0,(IF(J318=Datos!$B$65,Datos!$B$65,IF(AND(J318=Datos!$B$66,X318&gt;0.49),Datos!$B$65,IF(AND(J318=Datos!$B$67,X318&gt;0.74),Datos!$B$65,IF(AND(J318=Datos!$B$67,X318&lt;0.75,X318&gt;0.49),Datos!$B$66,IF(AND(J318=Datos!$B$68,X318&gt;0.74),Datos!$B$66,IF(AND(J318=Datos!$B$68,X318&lt;0.75,X318&gt;0.49),Datos!$B$67,IF(AND(J318=Datos!$B$69,X318&gt;0.74),Datos!$B$67,IF(AND(J318=Datos!$B$69,X318&lt;0.75,X318&gt;0.49),Datos!$B$68,J318))))))))),J318)))</f>
        <v>-</v>
      </c>
      <c r="Z318" s="455">
        <f>IF(ISERROR((IF(R318=Datos!$B$79,W318,0)+IF(R319=Datos!$B$79,W319,0)+IF(R320=Datos!$B$79,W320,0)+IF(R321=Datos!$B$79,W321,0)+IF(R322=Datos!$B$79,W322,0)+IF(R323=Datos!$B$79,W323,0))/(IF(R318=Datos!$B$79,1,0)+IF(R319=Datos!$B$79,1,0)+IF(R320=Datos!$B$79,1,0)+IF(R321=Datos!$B$79,1,0)+IF(R322=Datos!$B$79,1,0)+IF(R323=Datos!$B$79,1,0))),0,(IF(R318=Datos!$B$79,W318,0)+IF(R319=Datos!$B$79,W319,0)+IF(R320=Datos!$B$79,W320,0)+IF(R321=Datos!$B$79,W321,0)+IF(R322=Datos!$B$79,W322,0)+IF(R323=Datos!$B$79,W323,0))/(IF(R318=Datos!$B$79,1,0)+IF(R319=Datos!$B$79,1,0)+IF(R320=Datos!$B$79,1,0)+IF(R321=Datos!$B$79,1,0)+IF(R322=Datos!$B$79,1,0)+IF(R323=Datos!$B$79,1,0)))</f>
        <v>0</v>
      </c>
      <c r="AA318" s="446" t="str">
        <f>IF(K318="","-",(IF(Z318&gt;0,(IF(K318=Datos!$B$72,Datos!$B$72,IF(AND(K318=Datos!$B$73,Z318&gt;0.49),Datos!$B$72,IF(AND(K318=Datos!$B$74,Z318&gt;0.74),Datos!$B$72,IF(AND(K318=Datos!$B$74,Z318&lt;0.75,Z318&gt;0.49),Datos!$B$73,IF(AND(K318=Datos!$B$75,Z318&gt;0.74),Datos!$B$73,IF(AND(K318=Datos!$B$75,Z318&lt;0.75,Z318&gt;0.49),Datos!$B$74,IF(AND(K318=Datos!$B$76,Z318&gt;0.74),Datos!$B$74,IF(AND(K318=Datos!$B$76,Z318&lt;0.75,Z318&gt;0.49),Datos!$B$75,K318))))))))),K318)))</f>
        <v>-</v>
      </c>
      <c r="AB318" s="449" t="str">
        <f>IF(AND(Y318=Datos!$B$186,AA318=Datos!$B$193),Datos!$D$186,IF(AND(Y318=Datos!$B$186,AA318=Datos!$B$194),Datos!$E$186,IF(AND(Y318=Datos!$B$186,AA318=Datos!$B$195),Datos!$F$186,IF(AND(Y318=Datos!$B$186,AA318=Datos!$B$196),Datos!$G$186,IF(AND(Y318=Datos!$B$186,AA318=Datos!$B$197),Datos!$H$186,IF(AND(Y318=Datos!$B$187,AA318=Datos!$B$193),Datos!$D$187,IF(AND(Y318=Datos!$B$187,AA318=Datos!$B$194),Datos!$E$187,IF(AND(Y318=Datos!$B$187,AA318=Datos!$B$195),Datos!$F$187,IF(AND(Y318=Datos!$B$187,AA318=Datos!$B$196),Datos!$G$187,IF(AND(Y318=Datos!$B$187,AA318=Datos!$B$197),Datos!$H$187,IF(AND(Y318=Datos!$B$188,AA318=Datos!$B$193),Datos!$D$188,IF(AND(Y318=Datos!$B$188,AA318=Datos!$B$194),Datos!$E$188,IF(AND(Y318=Datos!$B$188,AA318=Datos!$B$195),Datos!$F$188,IF(AND(Y318=Datos!$B$188,AA318=Datos!$B$196),Datos!$G$188,IF(AND(Y318=Datos!$B$188,AA318=Datos!$B$197),Datos!$H$188,IF(AND(Y318=Datos!$B$189,AA318=Datos!$B$193),Datos!$D$189,IF(AND(Y318=Datos!$B$189,AA318=Datos!$B$194),Datos!$E$189,IF(AND(Y318=Datos!$B$189,AA318=Datos!$B$195),Datos!$F$189,IF(AND(Y318=Datos!$B$189,AA318=Datos!$B$196),Datos!$G$189,IF(AND(Y318=Datos!$B$189,AA318=Datos!$B$197),Datos!$H$189,IF(AND(Y318=Datos!$B$190,AA318=Datos!$B$193),Datos!$D$190,IF(AND(Y318=Datos!$B$190,AA318=Datos!$B$194),Datos!$E$190,IF(AND(Y318=Datos!$B$190,AA318=Datos!$B$195),Datos!$F$190,IF(AND(Y318=Datos!$B$190,AA318=Datos!$B$196),Datos!$G$190,IF(AND(Y318=Datos!$B$190,AA318=Datos!$B$197),Datos!$H$190,"-")))))))))))))))))))))))))</f>
        <v>-</v>
      </c>
      <c r="AC318" s="51"/>
    </row>
    <row r="319" spans="1:29" s="4" customFormat="1" ht="30" customHeight="1" x14ac:dyDescent="0.25">
      <c r="A319" s="105"/>
      <c r="B319" s="460"/>
      <c r="C319" s="461"/>
      <c r="D319" s="465"/>
      <c r="E319" s="469"/>
      <c r="F319" s="470"/>
      <c r="G319" s="259"/>
      <c r="H319" s="52"/>
      <c r="I319" s="53"/>
      <c r="J319" s="317"/>
      <c r="K319" s="317"/>
      <c r="L319" s="450"/>
      <c r="M319" s="53"/>
      <c r="N319" s="52"/>
      <c r="O319" s="52"/>
      <c r="P319" s="52"/>
      <c r="Q319" s="52"/>
      <c r="R319" s="53"/>
      <c r="S319" s="52"/>
      <c r="T319" s="52"/>
      <c r="U319" s="52"/>
      <c r="V319" s="52"/>
      <c r="W319" s="54">
        <f>((IF(S319=Datos!$B$83,0,IF(S319=Datos!$B$84,5,IF(S319=Datos!$B$85,10,IF(S319=Datos!$B$86,15,IF(S319=Datos!$B$87,20,IF(S319=Datos!$B$88,25,0)))))))/100)+((IF(T319=Datos!$B$83,0,IF(T319=Datos!$B$84,5,IF(T319=Datos!$B$85,10,IF(T319=Datos!$B$86,15,IF(T319=Datos!$B$87,20,IF(T319=Datos!$B$88,25,0)))))))/100)+((IF(U319=Datos!$B$83,0,IF(U319=Datos!$B$84,5,IF(U319=Datos!$B$85,10,IF(U319=Datos!$B$86,15,IF(U319=Datos!$B$87,20,IF(U319=Datos!$B$88,25,0)))))))/100)+((IF(V319=Datos!$B$83,0,IF(V319=Datos!$B$84,5,IF(V319=Datos!$B$85,10,IF(V319=Datos!$B$86,15,IF(V319=Datos!$B$87,20,IF(V319=Datos!$B$88,25,0)))))))/100)</f>
        <v>0</v>
      </c>
      <c r="X319" s="453"/>
      <c r="Y319" s="447"/>
      <c r="Z319" s="456"/>
      <c r="AA319" s="447"/>
      <c r="AB319" s="450"/>
      <c r="AC319" s="55"/>
    </row>
    <row r="320" spans="1:29" s="4" customFormat="1" ht="30" customHeight="1" x14ac:dyDescent="0.25">
      <c r="A320" s="105"/>
      <c r="B320" s="460"/>
      <c r="C320" s="461"/>
      <c r="D320" s="465"/>
      <c r="E320" s="469"/>
      <c r="F320" s="470"/>
      <c r="G320" s="259"/>
      <c r="H320" s="52"/>
      <c r="I320" s="53"/>
      <c r="J320" s="317"/>
      <c r="K320" s="317"/>
      <c r="L320" s="450"/>
      <c r="M320" s="53"/>
      <c r="N320" s="52"/>
      <c r="O320" s="52"/>
      <c r="P320" s="52"/>
      <c r="Q320" s="52"/>
      <c r="R320" s="53"/>
      <c r="S320" s="52"/>
      <c r="T320" s="52"/>
      <c r="U320" s="52"/>
      <c r="V320" s="52"/>
      <c r="W320" s="54">
        <f>((IF(S320=Datos!$B$83,0,IF(S320=Datos!$B$84,5,IF(S320=Datos!$B$85,10,IF(S320=Datos!$B$86,15,IF(S320=Datos!$B$87,20,IF(S320=Datos!$B$88,25,0)))))))/100)+((IF(T320=Datos!$B$83,0,IF(T320=Datos!$B$84,5,IF(T320=Datos!$B$85,10,IF(T320=Datos!$B$86,15,IF(T320=Datos!$B$87,20,IF(T320=Datos!$B$88,25,0)))))))/100)+((IF(U320=Datos!$B$83,0,IF(U320=Datos!$B$84,5,IF(U320=Datos!$B$85,10,IF(U320=Datos!$B$86,15,IF(U320=Datos!$B$87,20,IF(U320=Datos!$B$88,25,0)))))))/100)+((IF(V320=Datos!$B$83,0,IF(V320=Datos!$B$84,5,IF(V320=Datos!$B$85,10,IF(V320=Datos!$B$86,15,IF(V320=Datos!$B$87,20,IF(V320=Datos!$B$88,25,0)))))))/100)</f>
        <v>0</v>
      </c>
      <c r="X320" s="453"/>
      <c r="Y320" s="447"/>
      <c r="Z320" s="456"/>
      <c r="AA320" s="447"/>
      <c r="AB320" s="450"/>
      <c r="AC320" s="55"/>
    </row>
    <row r="321" spans="1:29" s="4" customFormat="1" ht="30" customHeight="1" x14ac:dyDescent="0.25">
      <c r="A321" s="105"/>
      <c r="B321" s="460"/>
      <c r="C321" s="461"/>
      <c r="D321" s="465"/>
      <c r="E321" s="469"/>
      <c r="F321" s="470"/>
      <c r="G321" s="259"/>
      <c r="H321" s="52"/>
      <c r="I321" s="53"/>
      <c r="J321" s="317"/>
      <c r="K321" s="317"/>
      <c r="L321" s="450"/>
      <c r="M321" s="53"/>
      <c r="N321" s="52"/>
      <c r="O321" s="52"/>
      <c r="P321" s="52"/>
      <c r="Q321" s="52"/>
      <c r="R321" s="53"/>
      <c r="S321" s="52"/>
      <c r="T321" s="52"/>
      <c r="U321" s="52"/>
      <c r="V321" s="52"/>
      <c r="W321" s="54">
        <f>((IF(S321=Datos!$B$83,0,IF(S321=Datos!$B$84,5,IF(S321=Datos!$B$85,10,IF(S321=Datos!$B$86,15,IF(S321=Datos!$B$87,20,IF(S321=Datos!$B$88,25,0)))))))/100)+((IF(T321=Datos!$B$83,0,IF(T321=Datos!$B$84,5,IF(T321=Datos!$B$85,10,IF(T321=Datos!$B$86,15,IF(T321=Datos!$B$87,20,IF(T321=Datos!$B$88,25,0)))))))/100)+((IF(U321=Datos!$B$83,0,IF(U321=Datos!$B$84,5,IF(U321=Datos!$B$85,10,IF(U321=Datos!$B$86,15,IF(U321=Datos!$B$87,20,IF(U321=Datos!$B$88,25,0)))))))/100)+((IF(V321=Datos!$B$83,0,IF(V321=Datos!$B$84,5,IF(V321=Datos!$B$85,10,IF(V321=Datos!$B$86,15,IF(V321=Datos!$B$87,20,IF(V321=Datos!$B$88,25,0)))))))/100)</f>
        <v>0</v>
      </c>
      <c r="X321" s="453"/>
      <c r="Y321" s="447"/>
      <c r="Z321" s="456"/>
      <c r="AA321" s="447"/>
      <c r="AB321" s="450"/>
      <c r="AC321" s="55"/>
    </row>
    <row r="322" spans="1:29" s="4" customFormat="1" ht="30" customHeight="1" x14ac:dyDescent="0.25">
      <c r="A322" s="105"/>
      <c r="B322" s="460"/>
      <c r="C322" s="461"/>
      <c r="D322" s="465"/>
      <c r="E322" s="469"/>
      <c r="F322" s="470"/>
      <c r="G322" s="259"/>
      <c r="H322" s="52"/>
      <c r="I322" s="53"/>
      <c r="J322" s="317"/>
      <c r="K322" s="317"/>
      <c r="L322" s="450"/>
      <c r="M322" s="53"/>
      <c r="N322" s="52"/>
      <c r="O322" s="52"/>
      <c r="P322" s="52"/>
      <c r="Q322" s="52"/>
      <c r="R322" s="53"/>
      <c r="S322" s="52"/>
      <c r="T322" s="52"/>
      <c r="U322" s="52"/>
      <c r="V322" s="52"/>
      <c r="W322" s="54">
        <f>((IF(S322=Datos!$B$83,0,IF(S322=Datos!$B$84,5,IF(S322=Datos!$B$85,10,IF(S322=Datos!$B$86,15,IF(S322=Datos!$B$87,20,IF(S322=Datos!$B$88,25,0)))))))/100)+((IF(T322=Datos!$B$83,0,IF(T322=Datos!$B$84,5,IF(T322=Datos!$B$85,10,IF(T322=Datos!$B$86,15,IF(T322=Datos!$B$87,20,IF(T322=Datos!$B$88,25,0)))))))/100)+((IF(U322=Datos!$B$83,0,IF(U322=Datos!$B$84,5,IF(U322=Datos!$B$85,10,IF(U322=Datos!$B$86,15,IF(U322=Datos!$B$87,20,IF(U322=Datos!$B$88,25,0)))))))/100)+((IF(V322=Datos!$B$83,0,IF(V322=Datos!$B$84,5,IF(V322=Datos!$B$85,10,IF(V322=Datos!$B$86,15,IF(V322=Datos!$B$87,20,IF(V322=Datos!$B$88,25,0)))))))/100)</f>
        <v>0</v>
      </c>
      <c r="X322" s="453"/>
      <c r="Y322" s="447"/>
      <c r="Z322" s="456"/>
      <c r="AA322" s="447"/>
      <c r="AB322" s="450"/>
      <c r="AC322" s="55"/>
    </row>
    <row r="323" spans="1:29" s="4" customFormat="1" ht="30" customHeight="1" thickBot="1" x14ac:dyDescent="0.3">
      <c r="A323" s="105"/>
      <c r="B323" s="462"/>
      <c r="C323" s="463"/>
      <c r="D323" s="466"/>
      <c r="E323" s="471"/>
      <c r="F323" s="472"/>
      <c r="G323" s="260"/>
      <c r="H323" s="70"/>
      <c r="I323" s="68"/>
      <c r="J323" s="318"/>
      <c r="K323" s="318"/>
      <c r="L323" s="451"/>
      <c r="M323" s="68"/>
      <c r="N323" s="70"/>
      <c r="O323" s="70"/>
      <c r="P323" s="70"/>
      <c r="Q323" s="70"/>
      <c r="R323" s="68"/>
      <c r="S323" s="70"/>
      <c r="T323" s="70"/>
      <c r="U323" s="70"/>
      <c r="V323" s="70"/>
      <c r="W323" s="69">
        <f>((IF(S323=Datos!$B$83,0,IF(S323=Datos!$B$84,5,IF(S323=Datos!$B$85,10,IF(S323=Datos!$B$86,15,IF(S323=Datos!$B$87,20,IF(S323=Datos!$B$88,25,0)))))))/100)+((IF(T323=Datos!$B$83,0,IF(T323=Datos!$B$84,5,IF(T323=Datos!$B$85,10,IF(T323=Datos!$B$86,15,IF(T323=Datos!$B$87,20,IF(T323=Datos!$B$88,25,0)))))))/100)+((IF(U323=Datos!$B$83,0,IF(U323=Datos!$B$84,5,IF(U323=Datos!$B$85,10,IF(U323=Datos!$B$86,15,IF(U323=Datos!$B$87,20,IF(U323=Datos!$B$88,25,0)))))))/100)+((IF(V323=Datos!$B$83,0,IF(V323=Datos!$B$84,5,IF(V323=Datos!$B$85,10,IF(V323=Datos!$B$86,15,IF(V323=Datos!$B$87,20,IF(V323=Datos!$B$88,25,0)))))))/100)</f>
        <v>0</v>
      </c>
      <c r="X323" s="454"/>
      <c r="Y323" s="448"/>
      <c r="Z323" s="457"/>
      <c r="AA323" s="448"/>
      <c r="AB323" s="451"/>
      <c r="AC323" s="59"/>
    </row>
    <row r="324" spans="1:29" s="4" customFormat="1" ht="30" customHeight="1" x14ac:dyDescent="0.25">
      <c r="A324" s="105"/>
      <c r="B324" s="458"/>
      <c r="C324" s="459"/>
      <c r="D324" s="464" t="str">
        <f>IF(B324=0,"",VLOOKUP(B324,'Datos SGC'!$B$50:$C$71,2))</f>
        <v/>
      </c>
      <c r="E324" s="467"/>
      <c r="F324" s="468"/>
      <c r="G324" s="258"/>
      <c r="H324" s="65"/>
      <c r="I324" s="66"/>
      <c r="J324" s="316"/>
      <c r="K324" s="316"/>
      <c r="L324" s="449" t="str">
        <f>IF(AND(J324=Datos!$B$186,K324=Datos!$B$193),Datos!$D$186,IF(AND(J324=Datos!$B$186,K324=Datos!$B$194),Datos!$E$186,IF(AND(J324=Datos!$B$186,K324=Datos!$B$195),Datos!$F$186,IF(AND(J324=Datos!$B$186,K324=Datos!$B$196),Datos!$G$186,IF(AND(J324=Datos!$B$186,K324=Datos!$B$197),Datos!$H$186,IF(AND(J324=Datos!$B$187,K324=Datos!$B$193),Datos!$D$187,IF(AND(J324=Datos!$B$187,K324=Datos!$B$194),Datos!$E$187,IF(AND(J324=Datos!$B$187,K324=Datos!$B$195),Datos!$F$187,IF(AND(J324=Datos!$B$187,K324=Datos!$B$196),Datos!$G$187,IF(AND(J324=Datos!$B$187,K324=Datos!$B$197),Datos!$H$187,IF(AND(J324=Datos!$B$188,K324=Datos!$B$193),Datos!$D$188,IF(AND(J324=Datos!$B$188,K324=Datos!$B$194),Datos!$E$188,IF(AND(J324=Datos!$B$188,K324=Datos!$B$195),Datos!$F$188,IF(AND(J324=Datos!$B$188,K324=Datos!$B$196),Datos!$G$188,IF(AND(J324=Datos!$B$188,K324=Datos!$B$197),Datos!$H$188,IF(AND(J324=Datos!$B$189,K324=Datos!$B$193),Datos!$D$189,IF(AND(J324=Datos!$B$189,K324=Datos!$B$194),Datos!$E$189,IF(AND(J324=Datos!$B$189,K324=Datos!$B$195),Datos!$F$189,IF(AND(J324=Datos!$B$189,K324=Datos!$B$196),Datos!$G$189,IF(AND(J324=Datos!$B$189,K324=Datos!$B$197),Datos!$H$189,IF(AND(J324=Datos!$B$190,K324=Datos!$B$193),Datos!$D$190,IF(AND(J324=Datos!$B$190,K324=Datos!$B$194),Datos!$E$190,IF(AND(J324=Datos!$B$190,K324=Datos!$B$195),Datos!$F$190,IF(AND(J324=Datos!$B$190,K324=Datos!$B$196),Datos!$G$190,IF(AND(J324=Datos!$B$190,K324=Datos!$B$197),Datos!$H$190,"-")))))))))))))))))))))))))</f>
        <v>-</v>
      </c>
      <c r="M324" s="66"/>
      <c r="N324" s="65"/>
      <c r="O324" s="65"/>
      <c r="P324" s="65"/>
      <c r="Q324" s="65"/>
      <c r="R324" s="66"/>
      <c r="S324" s="65"/>
      <c r="T324" s="65"/>
      <c r="U324" s="65"/>
      <c r="V324" s="65"/>
      <c r="W324" s="64">
        <f>((IF(S324=Datos!$B$83,0,IF(S324=Datos!$B$84,5,IF(S324=Datos!$B$85,10,IF(S324=Datos!$B$86,15,IF(S324=Datos!$B$87,20,IF(S324=Datos!$B$88,25,0)))))))/100)+((IF(T324=Datos!$B$83,0,IF(T324=Datos!$B$84,5,IF(T324=Datos!$B$85,10,IF(T324=Datos!$B$86,15,IF(T324=Datos!$B$87,20,IF(T324=Datos!$B$88,25,0)))))))/100)+((IF(U324=Datos!$B$83,0,IF(U324=Datos!$B$84,5,IF(U324=Datos!$B$85,10,IF(U324=Datos!$B$86,15,IF(U324=Datos!$B$87,20,IF(U324=Datos!$B$88,25,0)))))))/100)+((IF(V324=Datos!$B$83,0,IF(V324=Datos!$B$84,5,IF(V324=Datos!$B$85,10,IF(V324=Datos!$B$86,15,IF(V324=Datos!$B$87,20,IF(V324=Datos!$B$88,25,0)))))))/100)</f>
        <v>0</v>
      </c>
      <c r="X324" s="452">
        <f>IF(ISERROR((IF(R324=Datos!$B$80,W324,0)+IF(R325=Datos!$B$80,W325,0)+IF(R326=Datos!$B$80,W326,0)+IF(R327=Datos!$B$80,W327,0)+IF(R328=Datos!$B$80,W328,0)+IF(R329=Datos!$B$80,W329,0))/(IF(R324=Datos!$B$80,1,0)+IF(R325=Datos!$B$80,1,0)+IF(R326=Datos!$B$80,1,0)+IF(R327=Datos!$B$80,1,0)+IF(R328=Datos!$B$80,1,0)+IF(R329=Datos!$B$80,1,0))),0,(IF(R324=Datos!$B$80,W324,0)+IF(R325=Datos!$B$80,W325,0)+IF(R326=Datos!$B$80,W326,0)+IF(R327=Datos!$B$80,W327,0)+IF(R328=Datos!$B$80,W328,0)+IF(R329=Datos!$B$80,W329,0))/(IF(R324=Datos!$B$80,1,0)+IF(R325=Datos!$B$80,1,0)+IF(R326=Datos!$B$80,1,0)+IF(R327=Datos!$B$80,1,0)+IF(R328=Datos!$B$80,1,0)+IF(R329=Datos!$B$80,1,0)))</f>
        <v>0</v>
      </c>
      <c r="Y324" s="446" t="str">
        <f>IF(J324="","-",(IF(X324&gt;0,(IF(J324=Datos!$B$65,Datos!$B$65,IF(AND(J324=Datos!$B$66,X324&gt;0.49),Datos!$B$65,IF(AND(J324=Datos!$B$67,X324&gt;0.74),Datos!$B$65,IF(AND(J324=Datos!$B$67,X324&lt;0.75,X324&gt;0.49),Datos!$B$66,IF(AND(J324=Datos!$B$68,X324&gt;0.74),Datos!$B$66,IF(AND(J324=Datos!$B$68,X324&lt;0.75,X324&gt;0.49),Datos!$B$67,IF(AND(J324=Datos!$B$69,X324&gt;0.74),Datos!$B$67,IF(AND(J324=Datos!$B$69,X324&lt;0.75,X324&gt;0.49),Datos!$B$68,J324))))))))),J324)))</f>
        <v>-</v>
      </c>
      <c r="Z324" s="455">
        <f>IF(ISERROR((IF(R324=Datos!$B$79,W324,0)+IF(R325=Datos!$B$79,W325,0)+IF(R326=Datos!$B$79,W326,0)+IF(R327=Datos!$B$79,W327,0)+IF(R328=Datos!$B$79,W328,0)+IF(R329=Datos!$B$79,W329,0))/(IF(R324=Datos!$B$79,1,0)+IF(R325=Datos!$B$79,1,0)+IF(R326=Datos!$B$79,1,0)+IF(R327=Datos!$B$79,1,0)+IF(R328=Datos!$B$79,1,0)+IF(R329=Datos!$B$79,1,0))),0,(IF(R324=Datos!$B$79,W324,0)+IF(R325=Datos!$B$79,W325,0)+IF(R326=Datos!$B$79,W326,0)+IF(R327=Datos!$B$79,W327,0)+IF(R328=Datos!$B$79,W328,0)+IF(R329=Datos!$B$79,W329,0))/(IF(R324=Datos!$B$79,1,0)+IF(R325=Datos!$B$79,1,0)+IF(R326=Datos!$B$79,1,0)+IF(R327=Datos!$B$79,1,0)+IF(R328=Datos!$B$79,1,0)+IF(R329=Datos!$B$79,1,0)))</f>
        <v>0</v>
      </c>
      <c r="AA324" s="446" t="str">
        <f>IF(K324="","-",(IF(Z324&gt;0,(IF(K324=Datos!$B$72,Datos!$B$72,IF(AND(K324=Datos!$B$73,Z324&gt;0.49),Datos!$B$72,IF(AND(K324=Datos!$B$74,Z324&gt;0.74),Datos!$B$72,IF(AND(K324=Datos!$B$74,Z324&lt;0.75,Z324&gt;0.49),Datos!$B$73,IF(AND(K324=Datos!$B$75,Z324&gt;0.74),Datos!$B$73,IF(AND(K324=Datos!$B$75,Z324&lt;0.75,Z324&gt;0.49),Datos!$B$74,IF(AND(K324=Datos!$B$76,Z324&gt;0.74),Datos!$B$74,IF(AND(K324=Datos!$B$76,Z324&lt;0.75,Z324&gt;0.49),Datos!$B$75,K324))))))))),K324)))</f>
        <v>-</v>
      </c>
      <c r="AB324" s="449" t="str">
        <f>IF(AND(Y324=Datos!$B$186,AA324=Datos!$B$193),Datos!$D$186,IF(AND(Y324=Datos!$B$186,AA324=Datos!$B$194),Datos!$E$186,IF(AND(Y324=Datos!$B$186,AA324=Datos!$B$195),Datos!$F$186,IF(AND(Y324=Datos!$B$186,AA324=Datos!$B$196),Datos!$G$186,IF(AND(Y324=Datos!$B$186,AA324=Datos!$B$197),Datos!$H$186,IF(AND(Y324=Datos!$B$187,AA324=Datos!$B$193),Datos!$D$187,IF(AND(Y324=Datos!$B$187,AA324=Datos!$B$194),Datos!$E$187,IF(AND(Y324=Datos!$B$187,AA324=Datos!$B$195),Datos!$F$187,IF(AND(Y324=Datos!$B$187,AA324=Datos!$B$196),Datos!$G$187,IF(AND(Y324=Datos!$B$187,AA324=Datos!$B$197),Datos!$H$187,IF(AND(Y324=Datos!$B$188,AA324=Datos!$B$193),Datos!$D$188,IF(AND(Y324=Datos!$B$188,AA324=Datos!$B$194),Datos!$E$188,IF(AND(Y324=Datos!$B$188,AA324=Datos!$B$195),Datos!$F$188,IF(AND(Y324=Datos!$B$188,AA324=Datos!$B$196),Datos!$G$188,IF(AND(Y324=Datos!$B$188,AA324=Datos!$B$197),Datos!$H$188,IF(AND(Y324=Datos!$B$189,AA324=Datos!$B$193),Datos!$D$189,IF(AND(Y324=Datos!$B$189,AA324=Datos!$B$194),Datos!$E$189,IF(AND(Y324=Datos!$B$189,AA324=Datos!$B$195),Datos!$F$189,IF(AND(Y324=Datos!$B$189,AA324=Datos!$B$196),Datos!$G$189,IF(AND(Y324=Datos!$B$189,AA324=Datos!$B$197),Datos!$H$189,IF(AND(Y324=Datos!$B$190,AA324=Datos!$B$193),Datos!$D$190,IF(AND(Y324=Datos!$B$190,AA324=Datos!$B$194),Datos!$E$190,IF(AND(Y324=Datos!$B$190,AA324=Datos!$B$195),Datos!$F$190,IF(AND(Y324=Datos!$B$190,AA324=Datos!$B$196),Datos!$G$190,IF(AND(Y324=Datos!$B$190,AA324=Datos!$B$197),Datos!$H$190,"-")))))))))))))))))))))))))</f>
        <v>-</v>
      </c>
      <c r="AC324" s="51"/>
    </row>
    <row r="325" spans="1:29" s="4" customFormat="1" ht="30" customHeight="1" x14ac:dyDescent="0.25">
      <c r="A325" s="105"/>
      <c r="B325" s="460"/>
      <c r="C325" s="461"/>
      <c r="D325" s="465"/>
      <c r="E325" s="469"/>
      <c r="F325" s="470"/>
      <c r="G325" s="259"/>
      <c r="H325" s="52"/>
      <c r="I325" s="53"/>
      <c r="J325" s="317"/>
      <c r="K325" s="317"/>
      <c r="L325" s="450"/>
      <c r="M325" s="53"/>
      <c r="N325" s="52"/>
      <c r="O325" s="52"/>
      <c r="P325" s="52"/>
      <c r="Q325" s="52"/>
      <c r="R325" s="53"/>
      <c r="S325" s="52"/>
      <c r="T325" s="52"/>
      <c r="U325" s="52"/>
      <c r="V325" s="52"/>
      <c r="W325" s="54">
        <f>((IF(S325=Datos!$B$83,0,IF(S325=Datos!$B$84,5,IF(S325=Datos!$B$85,10,IF(S325=Datos!$B$86,15,IF(S325=Datos!$B$87,20,IF(S325=Datos!$B$88,25,0)))))))/100)+((IF(T325=Datos!$B$83,0,IF(T325=Datos!$B$84,5,IF(T325=Datos!$B$85,10,IF(T325=Datos!$B$86,15,IF(T325=Datos!$B$87,20,IF(T325=Datos!$B$88,25,0)))))))/100)+((IF(U325=Datos!$B$83,0,IF(U325=Datos!$B$84,5,IF(U325=Datos!$B$85,10,IF(U325=Datos!$B$86,15,IF(U325=Datos!$B$87,20,IF(U325=Datos!$B$88,25,0)))))))/100)+((IF(V325=Datos!$B$83,0,IF(V325=Datos!$B$84,5,IF(V325=Datos!$B$85,10,IF(V325=Datos!$B$86,15,IF(V325=Datos!$B$87,20,IF(V325=Datos!$B$88,25,0)))))))/100)</f>
        <v>0</v>
      </c>
      <c r="X325" s="453"/>
      <c r="Y325" s="447"/>
      <c r="Z325" s="456"/>
      <c r="AA325" s="447"/>
      <c r="AB325" s="450"/>
      <c r="AC325" s="55"/>
    </row>
    <row r="326" spans="1:29" s="4" customFormat="1" ht="30" customHeight="1" x14ac:dyDescent="0.25">
      <c r="A326" s="105"/>
      <c r="B326" s="460"/>
      <c r="C326" s="461"/>
      <c r="D326" s="465"/>
      <c r="E326" s="469"/>
      <c r="F326" s="470"/>
      <c r="G326" s="259"/>
      <c r="H326" s="52"/>
      <c r="I326" s="53"/>
      <c r="J326" s="317"/>
      <c r="K326" s="317"/>
      <c r="L326" s="450"/>
      <c r="M326" s="53"/>
      <c r="N326" s="52"/>
      <c r="O326" s="52"/>
      <c r="P326" s="52"/>
      <c r="Q326" s="52"/>
      <c r="R326" s="53"/>
      <c r="S326" s="52"/>
      <c r="T326" s="52"/>
      <c r="U326" s="52"/>
      <c r="V326" s="52"/>
      <c r="W326" s="54">
        <f>((IF(S326=Datos!$B$83,0,IF(S326=Datos!$B$84,5,IF(S326=Datos!$B$85,10,IF(S326=Datos!$B$86,15,IF(S326=Datos!$B$87,20,IF(S326=Datos!$B$88,25,0)))))))/100)+((IF(T326=Datos!$B$83,0,IF(T326=Datos!$B$84,5,IF(T326=Datos!$B$85,10,IF(T326=Datos!$B$86,15,IF(T326=Datos!$B$87,20,IF(T326=Datos!$B$88,25,0)))))))/100)+((IF(U326=Datos!$B$83,0,IF(U326=Datos!$B$84,5,IF(U326=Datos!$B$85,10,IF(U326=Datos!$B$86,15,IF(U326=Datos!$B$87,20,IF(U326=Datos!$B$88,25,0)))))))/100)+((IF(V326=Datos!$B$83,0,IF(V326=Datos!$B$84,5,IF(V326=Datos!$B$85,10,IF(V326=Datos!$B$86,15,IF(V326=Datos!$B$87,20,IF(V326=Datos!$B$88,25,0)))))))/100)</f>
        <v>0</v>
      </c>
      <c r="X326" s="453"/>
      <c r="Y326" s="447"/>
      <c r="Z326" s="456"/>
      <c r="AA326" s="447"/>
      <c r="AB326" s="450"/>
      <c r="AC326" s="55"/>
    </row>
    <row r="327" spans="1:29" s="4" customFormat="1" ht="30" customHeight="1" x14ac:dyDescent="0.25">
      <c r="A327" s="105"/>
      <c r="B327" s="460"/>
      <c r="C327" s="461"/>
      <c r="D327" s="465"/>
      <c r="E327" s="469"/>
      <c r="F327" s="470"/>
      <c r="G327" s="259"/>
      <c r="H327" s="52"/>
      <c r="I327" s="53"/>
      <c r="J327" s="317"/>
      <c r="K327" s="317"/>
      <c r="L327" s="450"/>
      <c r="M327" s="53"/>
      <c r="N327" s="52"/>
      <c r="O327" s="52"/>
      <c r="P327" s="52"/>
      <c r="Q327" s="52"/>
      <c r="R327" s="53"/>
      <c r="S327" s="52"/>
      <c r="T327" s="52"/>
      <c r="U327" s="52"/>
      <c r="V327" s="52"/>
      <c r="W327" s="54">
        <f>((IF(S327=Datos!$B$83,0,IF(S327=Datos!$B$84,5,IF(S327=Datos!$B$85,10,IF(S327=Datos!$B$86,15,IF(S327=Datos!$B$87,20,IF(S327=Datos!$B$88,25,0)))))))/100)+((IF(T327=Datos!$B$83,0,IF(T327=Datos!$B$84,5,IF(T327=Datos!$B$85,10,IF(T327=Datos!$B$86,15,IF(T327=Datos!$B$87,20,IF(T327=Datos!$B$88,25,0)))))))/100)+((IF(U327=Datos!$B$83,0,IF(U327=Datos!$B$84,5,IF(U327=Datos!$B$85,10,IF(U327=Datos!$B$86,15,IF(U327=Datos!$B$87,20,IF(U327=Datos!$B$88,25,0)))))))/100)+((IF(V327=Datos!$B$83,0,IF(V327=Datos!$B$84,5,IF(V327=Datos!$B$85,10,IF(V327=Datos!$B$86,15,IF(V327=Datos!$B$87,20,IF(V327=Datos!$B$88,25,0)))))))/100)</f>
        <v>0</v>
      </c>
      <c r="X327" s="453"/>
      <c r="Y327" s="447"/>
      <c r="Z327" s="456"/>
      <c r="AA327" s="447"/>
      <c r="AB327" s="450"/>
      <c r="AC327" s="55"/>
    </row>
    <row r="328" spans="1:29" s="4" customFormat="1" ht="30" customHeight="1" x14ac:dyDescent="0.25">
      <c r="A328" s="105"/>
      <c r="B328" s="460"/>
      <c r="C328" s="461"/>
      <c r="D328" s="465"/>
      <c r="E328" s="469"/>
      <c r="F328" s="470"/>
      <c r="G328" s="259"/>
      <c r="H328" s="52"/>
      <c r="I328" s="53"/>
      <c r="J328" s="317"/>
      <c r="K328" s="317"/>
      <c r="L328" s="450"/>
      <c r="M328" s="53"/>
      <c r="N328" s="52"/>
      <c r="O328" s="52"/>
      <c r="P328" s="52"/>
      <c r="Q328" s="52"/>
      <c r="R328" s="53"/>
      <c r="S328" s="52"/>
      <c r="T328" s="52"/>
      <c r="U328" s="52"/>
      <c r="V328" s="52"/>
      <c r="W328" s="54">
        <f>((IF(S328=Datos!$B$83,0,IF(S328=Datos!$B$84,5,IF(S328=Datos!$B$85,10,IF(S328=Datos!$B$86,15,IF(S328=Datos!$B$87,20,IF(S328=Datos!$B$88,25,0)))))))/100)+((IF(T328=Datos!$B$83,0,IF(T328=Datos!$B$84,5,IF(T328=Datos!$B$85,10,IF(T328=Datos!$B$86,15,IF(T328=Datos!$B$87,20,IF(T328=Datos!$B$88,25,0)))))))/100)+((IF(U328=Datos!$B$83,0,IF(U328=Datos!$B$84,5,IF(U328=Datos!$B$85,10,IF(U328=Datos!$B$86,15,IF(U328=Datos!$B$87,20,IF(U328=Datos!$B$88,25,0)))))))/100)+((IF(V328=Datos!$B$83,0,IF(V328=Datos!$B$84,5,IF(V328=Datos!$B$85,10,IF(V328=Datos!$B$86,15,IF(V328=Datos!$B$87,20,IF(V328=Datos!$B$88,25,0)))))))/100)</f>
        <v>0</v>
      </c>
      <c r="X328" s="453"/>
      <c r="Y328" s="447"/>
      <c r="Z328" s="456"/>
      <c r="AA328" s="447"/>
      <c r="AB328" s="450"/>
      <c r="AC328" s="55"/>
    </row>
    <row r="329" spans="1:29" s="4" customFormat="1" ht="30" customHeight="1" thickBot="1" x14ac:dyDescent="0.3">
      <c r="A329" s="105"/>
      <c r="B329" s="462"/>
      <c r="C329" s="463"/>
      <c r="D329" s="466"/>
      <c r="E329" s="471"/>
      <c r="F329" s="472"/>
      <c r="G329" s="260"/>
      <c r="H329" s="70"/>
      <c r="I329" s="68"/>
      <c r="J329" s="318"/>
      <c r="K329" s="318"/>
      <c r="L329" s="451"/>
      <c r="M329" s="68"/>
      <c r="N329" s="70"/>
      <c r="O329" s="70"/>
      <c r="P329" s="70"/>
      <c r="Q329" s="70"/>
      <c r="R329" s="68"/>
      <c r="S329" s="70"/>
      <c r="T329" s="70"/>
      <c r="U329" s="70"/>
      <c r="V329" s="70"/>
      <c r="W329" s="69">
        <f>((IF(S329=Datos!$B$83,0,IF(S329=Datos!$B$84,5,IF(S329=Datos!$B$85,10,IF(S329=Datos!$B$86,15,IF(S329=Datos!$B$87,20,IF(S329=Datos!$B$88,25,0)))))))/100)+((IF(T329=Datos!$B$83,0,IF(T329=Datos!$B$84,5,IF(T329=Datos!$B$85,10,IF(T329=Datos!$B$86,15,IF(T329=Datos!$B$87,20,IF(T329=Datos!$B$88,25,0)))))))/100)+((IF(U329=Datos!$B$83,0,IF(U329=Datos!$B$84,5,IF(U329=Datos!$B$85,10,IF(U329=Datos!$B$86,15,IF(U329=Datos!$B$87,20,IF(U329=Datos!$B$88,25,0)))))))/100)+((IF(V329=Datos!$B$83,0,IF(V329=Datos!$B$84,5,IF(V329=Datos!$B$85,10,IF(V329=Datos!$B$86,15,IF(V329=Datos!$B$87,20,IF(V329=Datos!$B$88,25,0)))))))/100)</f>
        <v>0</v>
      </c>
      <c r="X329" s="454"/>
      <c r="Y329" s="448"/>
      <c r="Z329" s="457"/>
      <c r="AA329" s="448"/>
      <c r="AB329" s="451"/>
      <c r="AC329" s="59"/>
    </row>
    <row r="330" spans="1:29" s="4" customFormat="1" ht="30" customHeight="1" x14ac:dyDescent="0.25">
      <c r="A330" s="105"/>
      <c r="B330" s="458"/>
      <c r="C330" s="459"/>
      <c r="D330" s="464" t="str">
        <f>IF(B330=0,"",VLOOKUP(B330,'Datos SGC'!$B$50:$C$71,2))</f>
        <v/>
      </c>
      <c r="E330" s="467"/>
      <c r="F330" s="468"/>
      <c r="G330" s="258"/>
      <c r="H330" s="65"/>
      <c r="I330" s="66"/>
      <c r="J330" s="316"/>
      <c r="K330" s="316"/>
      <c r="L330" s="449" t="str">
        <f>IF(AND(J330=Datos!$B$186,K330=Datos!$B$193),Datos!$D$186,IF(AND(J330=Datos!$B$186,K330=Datos!$B$194),Datos!$E$186,IF(AND(J330=Datos!$B$186,K330=Datos!$B$195),Datos!$F$186,IF(AND(J330=Datos!$B$186,K330=Datos!$B$196),Datos!$G$186,IF(AND(J330=Datos!$B$186,K330=Datos!$B$197),Datos!$H$186,IF(AND(J330=Datos!$B$187,K330=Datos!$B$193),Datos!$D$187,IF(AND(J330=Datos!$B$187,K330=Datos!$B$194),Datos!$E$187,IF(AND(J330=Datos!$B$187,K330=Datos!$B$195),Datos!$F$187,IF(AND(J330=Datos!$B$187,K330=Datos!$B$196),Datos!$G$187,IF(AND(J330=Datos!$B$187,K330=Datos!$B$197),Datos!$H$187,IF(AND(J330=Datos!$B$188,K330=Datos!$B$193),Datos!$D$188,IF(AND(J330=Datos!$B$188,K330=Datos!$B$194),Datos!$E$188,IF(AND(J330=Datos!$B$188,K330=Datos!$B$195),Datos!$F$188,IF(AND(J330=Datos!$B$188,K330=Datos!$B$196),Datos!$G$188,IF(AND(J330=Datos!$B$188,K330=Datos!$B$197),Datos!$H$188,IF(AND(J330=Datos!$B$189,K330=Datos!$B$193),Datos!$D$189,IF(AND(J330=Datos!$B$189,K330=Datos!$B$194),Datos!$E$189,IF(AND(J330=Datos!$B$189,K330=Datos!$B$195),Datos!$F$189,IF(AND(J330=Datos!$B$189,K330=Datos!$B$196),Datos!$G$189,IF(AND(J330=Datos!$B$189,K330=Datos!$B$197),Datos!$H$189,IF(AND(J330=Datos!$B$190,K330=Datos!$B$193),Datos!$D$190,IF(AND(J330=Datos!$B$190,K330=Datos!$B$194),Datos!$E$190,IF(AND(J330=Datos!$B$190,K330=Datos!$B$195),Datos!$F$190,IF(AND(J330=Datos!$B$190,K330=Datos!$B$196),Datos!$G$190,IF(AND(J330=Datos!$B$190,K330=Datos!$B$197),Datos!$H$190,"-")))))))))))))))))))))))))</f>
        <v>-</v>
      </c>
      <c r="M330" s="66"/>
      <c r="N330" s="65"/>
      <c r="O330" s="65"/>
      <c r="P330" s="65"/>
      <c r="Q330" s="65"/>
      <c r="R330" s="66"/>
      <c r="S330" s="65"/>
      <c r="T330" s="65"/>
      <c r="U330" s="65"/>
      <c r="V330" s="65"/>
      <c r="W330" s="64">
        <f>((IF(S330=Datos!$B$83,0,IF(S330=Datos!$B$84,5,IF(S330=Datos!$B$85,10,IF(S330=Datos!$B$86,15,IF(S330=Datos!$B$87,20,IF(S330=Datos!$B$88,25,0)))))))/100)+((IF(T330=Datos!$B$83,0,IF(T330=Datos!$B$84,5,IF(T330=Datos!$B$85,10,IF(T330=Datos!$B$86,15,IF(T330=Datos!$B$87,20,IF(T330=Datos!$B$88,25,0)))))))/100)+((IF(U330=Datos!$B$83,0,IF(U330=Datos!$B$84,5,IF(U330=Datos!$B$85,10,IF(U330=Datos!$B$86,15,IF(U330=Datos!$B$87,20,IF(U330=Datos!$B$88,25,0)))))))/100)+((IF(V330=Datos!$B$83,0,IF(V330=Datos!$B$84,5,IF(V330=Datos!$B$85,10,IF(V330=Datos!$B$86,15,IF(V330=Datos!$B$87,20,IF(V330=Datos!$B$88,25,0)))))))/100)</f>
        <v>0</v>
      </c>
      <c r="X330" s="452">
        <f>IF(ISERROR((IF(R330=Datos!$B$80,W330,0)+IF(R331=Datos!$B$80,W331,0)+IF(R332=Datos!$B$80,W332,0)+IF(R333=Datos!$B$80,W333,0)+IF(R334=Datos!$B$80,W334,0)+IF(R335=Datos!$B$80,W335,0))/(IF(R330=Datos!$B$80,1,0)+IF(R331=Datos!$B$80,1,0)+IF(R332=Datos!$B$80,1,0)+IF(R333=Datos!$B$80,1,0)+IF(R334=Datos!$B$80,1,0)+IF(R335=Datos!$B$80,1,0))),0,(IF(R330=Datos!$B$80,W330,0)+IF(R331=Datos!$B$80,W331,0)+IF(R332=Datos!$B$80,W332,0)+IF(R333=Datos!$B$80,W333,0)+IF(R334=Datos!$B$80,W334,0)+IF(R335=Datos!$B$80,W335,0))/(IF(R330=Datos!$B$80,1,0)+IF(R331=Datos!$B$80,1,0)+IF(R332=Datos!$B$80,1,0)+IF(R333=Datos!$B$80,1,0)+IF(R334=Datos!$B$80,1,0)+IF(R335=Datos!$B$80,1,0)))</f>
        <v>0</v>
      </c>
      <c r="Y330" s="446" t="str">
        <f>IF(J330="","-",(IF(X330&gt;0,(IF(J330=Datos!$B$65,Datos!$B$65,IF(AND(J330=Datos!$B$66,X330&gt;0.49),Datos!$B$65,IF(AND(J330=Datos!$B$67,X330&gt;0.74),Datos!$B$65,IF(AND(J330=Datos!$B$67,X330&lt;0.75,X330&gt;0.49),Datos!$B$66,IF(AND(J330=Datos!$B$68,X330&gt;0.74),Datos!$B$66,IF(AND(J330=Datos!$B$68,X330&lt;0.75,X330&gt;0.49),Datos!$B$67,IF(AND(J330=Datos!$B$69,X330&gt;0.74),Datos!$B$67,IF(AND(J330=Datos!$B$69,X330&lt;0.75,X330&gt;0.49),Datos!$B$68,J330))))))))),J330)))</f>
        <v>-</v>
      </c>
      <c r="Z330" s="455">
        <f>IF(ISERROR((IF(R330=Datos!$B$79,W330,0)+IF(R331=Datos!$B$79,W331,0)+IF(R332=Datos!$B$79,W332,0)+IF(R333=Datos!$B$79,W333,0)+IF(R334=Datos!$B$79,W334,0)+IF(R335=Datos!$B$79,W335,0))/(IF(R330=Datos!$B$79,1,0)+IF(R331=Datos!$B$79,1,0)+IF(R332=Datos!$B$79,1,0)+IF(R333=Datos!$B$79,1,0)+IF(R334=Datos!$B$79,1,0)+IF(R335=Datos!$B$79,1,0))),0,(IF(R330=Datos!$B$79,W330,0)+IF(R331=Datos!$B$79,W331,0)+IF(R332=Datos!$B$79,W332,0)+IF(R333=Datos!$B$79,W333,0)+IF(R334=Datos!$B$79,W334,0)+IF(R335=Datos!$B$79,W335,0))/(IF(R330=Datos!$B$79,1,0)+IF(R331=Datos!$B$79,1,0)+IF(R332=Datos!$B$79,1,0)+IF(R333=Datos!$B$79,1,0)+IF(R334=Datos!$B$79,1,0)+IF(R335=Datos!$B$79,1,0)))</f>
        <v>0</v>
      </c>
      <c r="AA330" s="446" t="str">
        <f>IF(K330="","-",(IF(Z330&gt;0,(IF(K330=Datos!$B$72,Datos!$B$72,IF(AND(K330=Datos!$B$73,Z330&gt;0.49),Datos!$B$72,IF(AND(K330=Datos!$B$74,Z330&gt;0.74),Datos!$B$72,IF(AND(K330=Datos!$B$74,Z330&lt;0.75,Z330&gt;0.49),Datos!$B$73,IF(AND(K330=Datos!$B$75,Z330&gt;0.74),Datos!$B$73,IF(AND(K330=Datos!$B$75,Z330&lt;0.75,Z330&gt;0.49),Datos!$B$74,IF(AND(K330=Datos!$B$76,Z330&gt;0.74),Datos!$B$74,IF(AND(K330=Datos!$B$76,Z330&lt;0.75,Z330&gt;0.49),Datos!$B$75,K330))))))))),K330)))</f>
        <v>-</v>
      </c>
      <c r="AB330" s="449" t="str">
        <f>IF(AND(Y330=Datos!$B$186,AA330=Datos!$B$193),Datos!$D$186,IF(AND(Y330=Datos!$B$186,AA330=Datos!$B$194),Datos!$E$186,IF(AND(Y330=Datos!$B$186,AA330=Datos!$B$195),Datos!$F$186,IF(AND(Y330=Datos!$B$186,AA330=Datos!$B$196),Datos!$G$186,IF(AND(Y330=Datos!$B$186,AA330=Datos!$B$197),Datos!$H$186,IF(AND(Y330=Datos!$B$187,AA330=Datos!$B$193),Datos!$D$187,IF(AND(Y330=Datos!$B$187,AA330=Datos!$B$194),Datos!$E$187,IF(AND(Y330=Datos!$B$187,AA330=Datos!$B$195),Datos!$F$187,IF(AND(Y330=Datos!$B$187,AA330=Datos!$B$196),Datos!$G$187,IF(AND(Y330=Datos!$B$187,AA330=Datos!$B$197),Datos!$H$187,IF(AND(Y330=Datos!$B$188,AA330=Datos!$B$193),Datos!$D$188,IF(AND(Y330=Datos!$B$188,AA330=Datos!$B$194),Datos!$E$188,IF(AND(Y330=Datos!$B$188,AA330=Datos!$B$195),Datos!$F$188,IF(AND(Y330=Datos!$B$188,AA330=Datos!$B$196),Datos!$G$188,IF(AND(Y330=Datos!$B$188,AA330=Datos!$B$197),Datos!$H$188,IF(AND(Y330=Datos!$B$189,AA330=Datos!$B$193),Datos!$D$189,IF(AND(Y330=Datos!$B$189,AA330=Datos!$B$194),Datos!$E$189,IF(AND(Y330=Datos!$B$189,AA330=Datos!$B$195),Datos!$F$189,IF(AND(Y330=Datos!$B$189,AA330=Datos!$B$196),Datos!$G$189,IF(AND(Y330=Datos!$B$189,AA330=Datos!$B$197),Datos!$H$189,IF(AND(Y330=Datos!$B$190,AA330=Datos!$B$193),Datos!$D$190,IF(AND(Y330=Datos!$B$190,AA330=Datos!$B$194),Datos!$E$190,IF(AND(Y330=Datos!$B$190,AA330=Datos!$B$195),Datos!$F$190,IF(AND(Y330=Datos!$B$190,AA330=Datos!$B$196),Datos!$G$190,IF(AND(Y330=Datos!$B$190,AA330=Datos!$B$197),Datos!$H$190,"-")))))))))))))))))))))))))</f>
        <v>-</v>
      </c>
      <c r="AC330" s="51"/>
    </row>
    <row r="331" spans="1:29" s="4" customFormat="1" ht="30" customHeight="1" x14ac:dyDescent="0.25">
      <c r="A331" s="105"/>
      <c r="B331" s="460"/>
      <c r="C331" s="461"/>
      <c r="D331" s="465"/>
      <c r="E331" s="469"/>
      <c r="F331" s="470"/>
      <c r="G331" s="259"/>
      <c r="H331" s="52"/>
      <c r="I331" s="53"/>
      <c r="J331" s="317"/>
      <c r="K331" s="317"/>
      <c r="L331" s="450"/>
      <c r="M331" s="53"/>
      <c r="N331" s="52"/>
      <c r="O331" s="52"/>
      <c r="P331" s="52"/>
      <c r="Q331" s="52"/>
      <c r="R331" s="53"/>
      <c r="S331" s="52"/>
      <c r="T331" s="52"/>
      <c r="U331" s="52"/>
      <c r="V331" s="52"/>
      <c r="W331" s="54">
        <f>((IF(S331=Datos!$B$83,0,IF(S331=Datos!$B$84,5,IF(S331=Datos!$B$85,10,IF(S331=Datos!$B$86,15,IF(S331=Datos!$B$87,20,IF(S331=Datos!$B$88,25,0)))))))/100)+((IF(T331=Datos!$B$83,0,IF(T331=Datos!$B$84,5,IF(T331=Datos!$B$85,10,IF(T331=Datos!$B$86,15,IF(T331=Datos!$B$87,20,IF(T331=Datos!$B$88,25,0)))))))/100)+((IF(U331=Datos!$B$83,0,IF(U331=Datos!$B$84,5,IF(U331=Datos!$B$85,10,IF(U331=Datos!$B$86,15,IF(U331=Datos!$B$87,20,IF(U331=Datos!$B$88,25,0)))))))/100)+((IF(V331=Datos!$B$83,0,IF(V331=Datos!$B$84,5,IF(V331=Datos!$B$85,10,IF(V331=Datos!$B$86,15,IF(V331=Datos!$B$87,20,IF(V331=Datos!$B$88,25,0)))))))/100)</f>
        <v>0</v>
      </c>
      <c r="X331" s="453"/>
      <c r="Y331" s="447"/>
      <c r="Z331" s="456"/>
      <c r="AA331" s="447"/>
      <c r="AB331" s="450"/>
      <c r="AC331" s="55"/>
    </row>
    <row r="332" spans="1:29" s="4" customFormat="1" ht="30" customHeight="1" x14ac:dyDescent="0.25">
      <c r="A332" s="105"/>
      <c r="B332" s="460"/>
      <c r="C332" s="461"/>
      <c r="D332" s="465"/>
      <c r="E332" s="469"/>
      <c r="F332" s="470"/>
      <c r="G332" s="259"/>
      <c r="H332" s="52"/>
      <c r="I332" s="53"/>
      <c r="J332" s="317"/>
      <c r="K332" s="317"/>
      <c r="L332" s="450"/>
      <c r="M332" s="53"/>
      <c r="N332" s="52"/>
      <c r="O332" s="52"/>
      <c r="P332" s="52"/>
      <c r="Q332" s="52"/>
      <c r="R332" s="53"/>
      <c r="S332" s="52"/>
      <c r="T332" s="52"/>
      <c r="U332" s="52"/>
      <c r="V332" s="52"/>
      <c r="W332" s="54">
        <f>((IF(S332=Datos!$B$83,0,IF(S332=Datos!$B$84,5,IF(S332=Datos!$B$85,10,IF(S332=Datos!$B$86,15,IF(S332=Datos!$B$87,20,IF(S332=Datos!$B$88,25,0)))))))/100)+((IF(T332=Datos!$B$83,0,IF(T332=Datos!$B$84,5,IF(T332=Datos!$B$85,10,IF(T332=Datos!$B$86,15,IF(T332=Datos!$B$87,20,IF(T332=Datos!$B$88,25,0)))))))/100)+((IF(U332=Datos!$B$83,0,IF(U332=Datos!$B$84,5,IF(U332=Datos!$B$85,10,IF(U332=Datos!$B$86,15,IF(U332=Datos!$B$87,20,IF(U332=Datos!$B$88,25,0)))))))/100)+((IF(V332=Datos!$B$83,0,IF(V332=Datos!$B$84,5,IF(V332=Datos!$B$85,10,IF(V332=Datos!$B$86,15,IF(V332=Datos!$B$87,20,IF(V332=Datos!$B$88,25,0)))))))/100)</f>
        <v>0</v>
      </c>
      <c r="X332" s="453"/>
      <c r="Y332" s="447"/>
      <c r="Z332" s="456"/>
      <c r="AA332" s="447"/>
      <c r="AB332" s="450"/>
      <c r="AC332" s="55"/>
    </row>
    <row r="333" spans="1:29" s="4" customFormat="1" ht="30" customHeight="1" x14ac:dyDescent="0.25">
      <c r="A333" s="105"/>
      <c r="B333" s="460"/>
      <c r="C333" s="461"/>
      <c r="D333" s="465"/>
      <c r="E333" s="469"/>
      <c r="F333" s="470"/>
      <c r="G333" s="259"/>
      <c r="H333" s="52"/>
      <c r="I333" s="53"/>
      <c r="J333" s="317"/>
      <c r="K333" s="317"/>
      <c r="L333" s="450"/>
      <c r="M333" s="53"/>
      <c r="N333" s="52"/>
      <c r="O333" s="52"/>
      <c r="P333" s="52"/>
      <c r="Q333" s="52"/>
      <c r="R333" s="53"/>
      <c r="S333" s="52"/>
      <c r="T333" s="52"/>
      <c r="U333" s="52"/>
      <c r="V333" s="52"/>
      <c r="W333" s="54">
        <f>((IF(S333=Datos!$B$83,0,IF(S333=Datos!$B$84,5,IF(S333=Datos!$B$85,10,IF(S333=Datos!$B$86,15,IF(S333=Datos!$B$87,20,IF(S333=Datos!$B$88,25,0)))))))/100)+((IF(T333=Datos!$B$83,0,IF(T333=Datos!$B$84,5,IF(T333=Datos!$B$85,10,IF(T333=Datos!$B$86,15,IF(T333=Datos!$B$87,20,IF(T333=Datos!$B$88,25,0)))))))/100)+((IF(U333=Datos!$B$83,0,IF(U333=Datos!$B$84,5,IF(U333=Datos!$B$85,10,IF(U333=Datos!$B$86,15,IF(U333=Datos!$B$87,20,IF(U333=Datos!$B$88,25,0)))))))/100)+((IF(V333=Datos!$B$83,0,IF(V333=Datos!$B$84,5,IF(V333=Datos!$B$85,10,IF(V333=Datos!$B$86,15,IF(V333=Datos!$B$87,20,IF(V333=Datos!$B$88,25,0)))))))/100)</f>
        <v>0</v>
      </c>
      <c r="X333" s="453"/>
      <c r="Y333" s="447"/>
      <c r="Z333" s="456"/>
      <c r="AA333" s="447"/>
      <c r="AB333" s="450"/>
      <c r="AC333" s="55"/>
    </row>
    <row r="334" spans="1:29" s="4" customFormat="1" ht="30" customHeight="1" x14ac:dyDescent="0.25">
      <c r="A334" s="105"/>
      <c r="B334" s="460"/>
      <c r="C334" s="461"/>
      <c r="D334" s="465"/>
      <c r="E334" s="469"/>
      <c r="F334" s="470"/>
      <c r="G334" s="259"/>
      <c r="H334" s="52"/>
      <c r="I334" s="53"/>
      <c r="J334" s="317"/>
      <c r="K334" s="317"/>
      <c r="L334" s="450"/>
      <c r="M334" s="53"/>
      <c r="N334" s="52"/>
      <c r="O334" s="52"/>
      <c r="P334" s="52"/>
      <c r="Q334" s="52"/>
      <c r="R334" s="53"/>
      <c r="S334" s="52"/>
      <c r="T334" s="52"/>
      <c r="U334" s="52"/>
      <c r="V334" s="52"/>
      <c r="W334" s="54">
        <f>((IF(S334=Datos!$B$83,0,IF(S334=Datos!$B$84,5,IF(S334=Datos!$B$85,10,IF(S334=Datos!$B$86,15,IF(S334=Datos!$B$87,20,IF(S334=Datos!$B$88,25,0)))))))/100)+((IF(T334=Datos!$B$83,0,IF(T334=Datos!$B$84,5,IF(T334=Datos!$B$85,10,IF(T334=Datos!$B$86,15,IF(T334=Datos!$B$87,20,IF(T334=Datos!$B$88,25,0)))))))/100)+((IF(U334=Datos!$B$83,0,IF(U334=Datos!$B$84,5,IF(U334=Datos!$B$85,10,IF(U334=Datos!$B$86,15,IF(U334=Datos!$B$87,20,IF(U334=Datos!$B$88,25,0)))))))/100)+((IF(V334=Datos!$B$83,0,IF(V334=Datos!$B$84,5,IF(V334=Datos!$B$85,10,IF(V334=Datos!$B$86,15,IF(V334=Datos!$B$87,20,IF(V334=Datos!$B$88,25,0)))))))/100)</f>
        <v>0</v>
      </c>
      <c r="X334" s="453"/>
      <c r="Y334" s="447"/>
      <c r="Z334" s="456"/>
      <c r="AA334" s="447"/>
      <c r="AB334" s="450"/>
      <c r="AC334" s="55"/>
    </row>
    <row r="335" spans="1:29" s="4" customFormat="1" ht="30" customHeight="1" thickBot="1" x14ac:dyDescent="0.3">
      <c r="A335" s="105"/>
      <c r="B335" s="462"/>
      <c r="C335" s="463"/>
      <c r="D335" s="466"/>
      <c r="E335" s="471"/>
      <c r="F335" s="472"/>
      <c r="G335" s="260"/>
      <c r="H335" s="70"/>
      <c r="I335" s="68"/>
      <c r="J335" s="318"/>
      <c r="K335" s="318"/>
      <c r="L335" s="451"/>
      <c r="M335" s="68"/>
      <c r="N335" s="70"/>
      <c r="O335" s="70"/>
      <c r="P335" s="70"/>
      <c r="Q335" s="70"/>
      <c r="R335" s="68"/>
      <c r="S335" s="70"/>
      <c r="T335" s="70"/>
      <c r="U335" s="70"/>
      <c r="V335" s="70"/>
      <c r="W335" s="69">
        <f>((IF(S335=Datos!$B$83,0,IF(S335=Datos!$B$84,5,IF(S335=Datos!$B$85,10,IF(S335=Datos!$B$86,15,IF(S335=Datos!$B$87,20,IF(S335=Datos!$B$88,25,0)))))))/100)+((IF(T335=Datos!$B$83,0,IF(T335=Datos!$B$84,5,IF(T335=Datos!$B$85,10,IF(T335=Datos!$B$86,15,IF(T335=Datos!$B$87,20,IF(T335=Datos!$B$88,25,0)))))))/100)+((IF(U335=Datos!$B$83,0,IF(U335=Datos!$B$84,5,IF(U335=Datos!$B$85,10,IF(U335=Datos!$B$86,15,IF(U335=Datos!$B$87,20,IF(U335=Datos!$B$88,25,0)))))))/100)+((IF(V335=Datos!$B$83,0,IF(V335=Datos!$B$84,5,IF(V335=Datos!$B$85,10,IF(V335=Datos!$B$86,15,IF(V335=Datos!$B$87,20,IF(V335=Datos!$B$88,25,0)))))))/100)</f>
        <v>0</v>
      </c>
      <c r="X335" s="454"/>
      <c r="Y335" s="448"/>
      <c r="Z335" s="457"/>
      <c r="AA335" s="448"/>
      <c r="AB335" s="451"/>
      <c r="AC335" s="59"/>
    </row>
    <row r="336" spans="1:29" s="4" customFormat="1" ht="30" customHeight="1" x14ac:dyDescent="0.25">
      <c r="A336" s="105"/>
      <c r="B336" s="458"/>
      <c r="C336" s="459"/>
      <c r="D336" s="464" t="str">
        <f>IF(B336=0,"",VLOOKUP(B336,'Datos SGC'!$B$50:$C$71,2))</f>
        <v/>
      </c>
      <c r="E336" s="467"/>
      <c r="F336" s="468"/>
      <c r="G336" s="258"/>
      <c r="H336" s="65"/>
      <c r="I336" s="66"/>
      <c r="J336" s="316"/>
      <c r="K336" s="316"/>
      <c r="L336" s="449" t="str">
        <f>IF(AND(J336=Datos!$B$186,K336=Datos!$B$193),Datos!$D$186,IF(AND(J336=Datos!$B$186,K336=Datos!$B$194),Datos!$E$186,IF(AND(J336=Datos!$B$186,K336=Datos!$B$195),Datos!$F$186,IF(AND(J336=Datos!$B$186,K336=Datos!$B$196),Datos!$G$186,IF(AND(J336=Datos!$B$186,K336=Datos!$B$197),Datos!$H$186,IF(AND(J336=Datos!$B$187,K336=Datos!$B$193),Datos!$D$187,IF(AND(J336=Datos!$B$187,K336=Datos!$B$194),Datos!$E$187,IF(AND(J336=Datos!$B$187,K336=Datos!$B$195),Datos!$F$187,IF(AND(J336=Datos!$B$187,K336=Datos!$B$196),Datos!$G$187,IF(AND(J336=Datos!$B$187,K336=Datos!$B$197),Datos!$H$187,IF(AND(J336=Datos!$B$188,K336=Datos!$B$193),Datos!$D$188,IF(AND(J336=Datos!$B$188,K336=Datos!$B$194),Datos!$E$188,IF(AND(J336=Datos!$B$188,K336=Datos!$B$195),Datos!$F$188,IF(AND(J336=Datos!$B$188,K336=Datos!$B$196),Datos!$G$188,IF(AND(J336=Datos!$B$188,K336=Datos!$B$197),Datos!$H$188,IF(AND(J336=Datos!$B$189,K336=Datos!$B$193),Datos!$D$189,IF(AND(J336=Datos!$B$189,K336=Datos!$B$194),Datos!$E$189,IF(AND(J336=Datos!$B$189,K336=Datos!$B$195),Datos!$F$189,IF(AND(J336=Datos!$B$189,K336=Datos!$B$196),Datos!$G$189,IF(AND(J336=Datos!$B$189,K336=Datos!$B$197),Datos!$H$189,IF(AND(J336=Datos!$B$190,K336=Datos!$B$193),Datos!$D$190,IF(AND(J336=Datos!$B$190,K336=Datos!$B$194),Datos!$E$190,IF(AND(J336=Datos!$B$190,K336=Datos!$B$195),Datos!$F$190,IF(AND(J336=Datos!$B$190,K336=Datos!$B$196),Datos!$G$190,IF(AND(J336=Datos!$B$190,K336=Datos!$B$197),Datos!$H$190,"-")))))))))))))))))))))))))</f>
        <v>-</v>
      </c>
      <c r="M336" s="66"/>
      <c r="N336" s="65"/>
      <c r="O336" s="65"/>
      <c r="P336" s="65"/>
      <c r="Q336" s="65"/>
      <c r="R336" s="66"/>
      <c r="S336" s="65"/>
      <c r="T336" s="65"/>
      <c r="U336" s="65"/>
      <c r="V336" s="65"/>
      <c r="W336" s="64">
        <f>((IF(S336=Datos!$B$83,0,IF(S336=Datos!$B$84,5,IF(S336=Datos!$B$85,10,IF(S336=Datos!$B$86,15,IF(S336=Datos!$B$87,20,IF(S336=Datos!$B$88,25,0)))))))/100)+((IF(T336=Datos!$B$83,0,IF(T336=Datos!$B$84,5,IF(T336=Datos!$B$85,10,IF(T336=Datos!$B$86,15,IF(T336=Datos!$B$87,20,IF(T336=Datos!$B$88,25,0)))))))/100)+((IF(U336=Datos!$B$83,0,IF(U336=Datos!$B$84,5,IF(U336=Datos!$B$85,10,IF(U336=Datos!$B$86,15,IF(U336=Datos!$B$87,20,IF(U336=Datos!$B$88,25,0)))))))/100)+((IF(V336=Datos!$B$83,0,IF(V336=Datos!$B$84,5,IF(V336=Datos!$B$85,10,IF(V336=Datos!$B$86,15,IF(V336=Datos!$B$87,20,IF(V336=Datos!$B$88,25,0)))))))/100)</f>
        <v>0</v>
      </c>
      <c r="X336" s="452">
        <f>IF(ISERROR((IF(R336=Datos!$B$80,W336,0)+IF(R337=Datos!$B$80,W337,0)+IF(R338=Datos!$B$80,W338,0)+IF(R339=Datos!$B$80,W339,0)+IF(R340=Datos!$B$80,W340,0)+IF(R341=Datos!$B$80,W341,0))/(IF(R336=Datos!$B$80,1,0)+IF(R337=Datos!$B$80,1,0)+IF(R338=Datos!$B$80,1,0)+IF(R339=Datos!$B$80,1,0)+IF(R340=Datos!$B$80,1,0)+IF(R341=Datos!$B$80,1,0))),0,(IF(R336=Datos!$B$80,W336,0)+IF(R337=Datos!$B$80,W337,0)+IF(R338=Datos!$B$80,W338,0)+IF(R339=Datos!$B$80,W339,0)+IF(R340=Datos!$B$80,W340,0)+IF(R341=Datos!$B$80,W341,0))/(IF(R336=Datos!$B$80,1,0)+IF(R337=Datos!$B$80,1,0)+IF(R338=Datos!$B$80,1,0)+IF(R339=Datos!$B$80,1,0)+IF(R340=Datos!$B$80,1,0)+IF(R341=Datos!$B$80,1,0)))</f>
        <v>0</v>
      </c>
      <c r="Y336" s="446" t="str">
        <f>IF(J336="","-",(IF(X336&gt;0,(IF(J336=Datos!$B$65,Datos!$B$65,IF(AND(J336=Datos!$B$66,X336&gt;0.49),Datos!$B$65,IF(AND(J336=Datos!$B$67,X336&gt;0.74),Datos!$B$65,IF(AND(J336=Datos!$B$67,X336&lt;0.75,X336&gt;0.49),Datos!$B$66,IF(AND(J336=Datos!$B$68,X336&gt;0.74),Datos!$B$66,IF(AND(J336=Datos!$B$68,X336&lt;0.75,X336&gt;0.49),Datos!$B$67,IF(AND(J336=Datos!$B$69,X336&gt;0.74),Datos!$B$67,IF(AND(J336=Datos!$B$69,X336&lt;0.75,X336&gt;0.49),Datos!$B$68,J336))))))))),J336)))</f>
        <v>-</v>
      </c>
      <c r="Z336" s="455">
        <f>IF(ISERROR((IF(R336=Datos!$B$79,W336,0)+IF(R337=Datos!$B$79,W337,0)+IF(R338=Datos!$B$79,W338,0)+IF(R339=Datos!$B$79,W339,0)+IF(R340=Datos!$B$79,W340,0)+IF(R341=Datos!$B$79,W341,0))/(IF(R336=Datos!$B$79,1,0)+IF(R337=Datos!$B$79,1,0)+IF(R338=Datos!$B$79,1,0)+IF(R339=Datos!$B$79,1,0)+IF(R340=Datos!$B$79,1,0)+IF(R341=Datos!$B$79,1,0))),0,(IF(R336=Datos!$B$79,W336,0)+IF(R337=Datos!$B$79,W337,0)+IF(R338=Datos!$B$79,W338,0)+IF(R339=Datos!$B$79,W339,0)+IF(R340=Datos!$B$79,W340,0)+IF(R341=Datos!$B$79,W341,0))/(IF(R336=Datos!$B$79,1,0)+IF(R337=Datos!$B$79,1,0)+IF(R338=Datos!$B$79,1,0)+IF(R339=Datos!$B$79,1,0)+IF(R340=Datos!$B$79,1,0)+IF(R341=Datos!$B$79,1,0)))</f>
        <v>0</v>
      </c>
      <c r="AA336" s="446" t="str">
        <f>IF(K336="","-",(IF(Z336&gt;0,(IF(K336=Datos!$B$72,Datos!$B$72,IF(AND(K336=Datos!$B$73,Z336&gt;0.49),Datos!$B$72,IF(AND(K336=Datos!$B$74,Z336&gt;0.74),Datos!$B$72,IF(AND(K336=Datos!$B$74,Z336&lt;0.75,Z336&gt;0.49),Datos!$B$73,IF(AND(K336=Datos!$B$75,Z336&gt;0.74),Datos!$B$73,IF(AND(K336=Datos!$B$75,Z336&lt;0.75,Z336&gt;0.49),Datos!$B$74,IF(AND(K336=Datos!$B$76,Z336&gt;0.74),Datos!$B$74,IF(AND(K336=Datos!$B$76,Z336&lt;0.75,Z336&gt;0.49),Datos!$B$75,K336))))))))),K336)))</f>
        <v>-</v>
      </c>
      <c r="AB336" s="449" t="str">
        <f>IF(AND(Y336=Datos!$B$186,AA336=Datos!$B$193),Datos!$D$186,IF(AND(Y336=Datos!$B$186,AA336=Datos!$B$194),Datos!$E$186,IF(AND(Y336=Datos!$B$186,AA336=Datos!$B$195),Datos!$F$186,IF(AND(Y336=Datos!$B$186,AA336=Datos!$B$196),Datos!$G$186,IF(AND(Y336=Datos!$B$186,AA336=Datos!$B$197),Datos!$H$186,IF(AND(Y336=Datos!$B$187,AA336=Datos!$B$193),Datos!$D$187,IF(AND(Y336=Datos!$B$187,AA336=Datos!$B$194),Datos!$E$187,IF(AND(Y336=Datos!$B$187,AA336=Datos!$B$195),Datos!$F$187,IF(AND(Y336=Datos!$B$187,AA336=Datos!$B$196),Datos!$G$187,IF(AND(Y336=Datos!$B$187,AA336=Datos!$B$197),Datos!$H$187,IF(AND(Y336=Datos!$B$188,AA336=Datos!$B$193),Datos!$D$188,IF(AND(Y336=Datos!$B$188,AA336=Datos!$B$194),Datos!$E$188,IF(AND(Y336=Datos!$B$188,AA336=Datos!$B$195),Datos!$F$188,IF(AND(Y336=Datos!$B$188,AA336=Datos!$B$196),Datos!$G$188,IF(AND(Y336=Datos!$B$188,AA336=Datos!$B$197),Datos!$H$188,IF(AND(Y336=Datos!$B$189,AA336=Datos!$B$193),Datos!$D$189,IF(AND(Y336=Datos!$B$189,AA336=Datos!$B$194),Datos!$E$189,IF(AND(Y336=Datos!$B$189,AA336=Datos!$B$195),Datos!$F$189,IF(AND(Y336=Datos!$B$189,AA336=Datos!$B$196),Datos!$G$189,IF(AND(Y336=Datos!$B$189,AA336=Datos!$B$197),Datos!$H$189,IF(AND(Y336=Datos!$B$190,AA336=Datos!$B$193),Datos!$D$190,IF(AND(Y336=Datos!$B$190,AA336=Datos!$B$194),Datos!$E$190,IF(AND(Y336=Datos!$B$190,AA336=Datos!$B$195),Datos!$F$190,IF(AND(Y336=Datos!$B$190,AA336=Datos!$B$196),Datos!$G$190,IF(AND(Y336=Datos!$B$190,AA336=Datos!$B$197),Datos!$H$190,"-")))))))))))))))))))))))))</f>
        <v>-</v>
      </c>
      <c r="AC336" s="51"/>
    </row>
    <row r="337" spans="1:29" s="4" customFormat="1" ht="30" customHeight="1" x14ac:dyDescent="0.25">
      <c r="A337" s="105"/>
      <c r="B337" s="460"/>
      <c r="C337" s="461"/>
      <c r="D337" s="465"/>
      <c r="E337" s="469"/>
      <c r="F337" s="470"/>
      <c r="G337" s="259"/>
      <c r="H337" s="52"/>
      <c r="I337" s="53"/>
      <c r="J337" s="317"/>
      <c r="K337" s="317"/>
      <c r="L337" s="450"/>
      <c r="M337" s="53"/>
      <c r="N337" s="52"/>
      <c r="O337" s="52"/>
      <c r="P337" s="52"/>
      <c r="Q337" s="52"/>
      <c r="R337" s="53"/>
      <c r="S337" s="52"/>
      <c r="T337" s="52"/>
      <c r="U337" s="52"/>
      <c r="V337" s="52"/>
      <c r="W337" s="54">
        <f>((IF(S337=Datos!$B$83,0,IF(S337=Datos!$B$84,5,IF(S337=Datos!$B$85,10,IF(S337=Datos!$B$86,15,IF(S337=Datos!$B$87,20,IF(S337=Datos!$B$88,25,0)))))))/100)+((IF(T337=Datos!$B$83,0,IF(T337=Datos!$B$84,5,IF(T337=Datos!$B$85,10,IF(T337=Datos!$B$86,15,IF(T337=Datos!$B$87,20,IF(T337=Datos!$B$88,25,0)))))))/100)+((IF(U337=Datos!$B$83,0,IF(U337=Datos!$B$84,5,IF(U337=Datos!$B$85,10,IF(U337=Datos!$B$86,15,IF(U337=Datos!$B$87,20,IF(U337=Datos!$B$88,25,0)))))))/100)+((IF(V337=Datos!$B$83,0,IF(V337=Datos!$B$84,5,IF(V337=Datos!$B$85,10,IF(V337=Datos!$B$86,15,IF(V337=Datos!$B$87,20,IF(V337=Datos!$B$88,25,0)))))))/100)</f>
        <v>0</v>
      </c>
      <c r="X337" s="453"/>
      <c r="Y337" s="447"/>
      <c r="Z337" s="456"/>
      <c r="AA337" s="447"/>
      <c r="AB337" s="450"/>
      <c r="AC337" s="55"/>
    </row>
    <row r="338" spans="1:29" s="4" customFormat="1" ht="30" customHeight="1" x14ac:dyDescent="0.25">
      <c r="A338" s="105"/>
      <c r="B338" s="460"/>
      <c r="C338" s="461"/>
      <c r="D338" s="465"/>
      <c r="E338" s="469"/>
      <c r="F338" s="470"/>
      <c r="G338" s="259"/>
      <c r="H338" s="52"/>
      <c r="I338" s="53"/>
      <c r="J338" s="317"/>
      <c r="K338" s="317"/>
      <c r="L338" s="450"/>
      <c r="M338" s="53"/>
      <c r="N338" s="52"/>
      <c r="O338" s="52"/>
      <c r="P338" s="52"/>
      <c r="Q338" s="52"/>
      <c r="R338" s="53"/>
      <c r="S338" s="52"/>
      <c r="T338" s="52"/>
      <c r="U338" s="52"/>
      <c r="V338" s="52"/>
      <c r="W338" s="54">
        <f>((IF(S338=Datos!$B$83,0,IF(S338=Datos!$B$84,5,IF(S338=Datos!$B$85,10,IF(S338=Datos!$B$86,15,IF(S338=Datos!$B$87,20,IF(S338=Datos!$B$88,25,0)))))))/100)+((IF(T338=Datos!$B$83,0,IF(T338=Datos!$B$84,5,IF(T338=Datos!$B$85,10,IF(T338=Datos!$B$86,15,IF(T338=Datos!$B$87,20,IF(T338=Datos!$B$88,25,0)))))))/100)+((IF(U338=Datos!$B$83,0,IF(U338=Datos!$B$84,5,IF(U338=Datos!$B$85,10,IF(U338=Datos!$B$86,15,IF(U338=Datos!$B$87,20,IF(U338=Datos!$B$88,25,0)))))))/100)+((IF(V338=Datos!$B$83,0,IF(V338=Datos!$B$84,5,IF(V338=Datos!$B$85,10,IF(V338=Datos!$B$86,15,IF(V338=Datos!$B$87,20,IF(V338=Datos!$B$88,25,0)))))))/100)</f>
        <v>0</v>
      </c>
      <c r="X338" s="453"/>
      <c r="Y338" s="447"/>
      <c r="Z338" s="456"/>
      <c r="AA338" s="447"/>
      <c r="AB338" s="450"/>
      <c r="AC338" s="55"/>
    </row>
    <row r="339" spans="1:29" s="4" customFormat="1" ht="30" customHeight="1" x14ac:dyDescent="0.25">
      <c r="A339" s="105"/>
      <c r="B339" s="460"/>
      <c r="C339" s="461"/>
      <c r="D339" s="465"/>
      <c r="E339" s="469"/>
      <c r="F339" s="470"/>
      <c r="G339" s="259"/>
      <c r="H339" s="52"/>
      <c r="I339" s="53"/>
      <c r="J339" s="317"/>
      <c r="K339" s="317"/>
      <c r="L339" s="450"/>
      <c r="M339" s="53"/>
      <c r="N339" s="52"/>
      <c r="O339" s="52"/>
      <c r="P339" s="52"/>
      <c r="Q339" s="52"/>
      <c r="R339" s="53"/>
      <c r="S339" s="52"/>
      <c r="T339" s="52"/>
      <c r="U339" s="52"/>
      <c r="V339" s="52"/>
      <c r="W339" s="54">
        <f>((IF(S339=Datos!$B$83,0,IF(S339=Datos!$B$84,5,IF(S339=Datos!$B$85,10,IF(S339=Datos!$B$86,15,IF(S339=Datos!$B$87,20,IF(S339=Datos!$B$88,25,0)))))))/100)+((IF(T339=Datos!$B$83,0,IF(T339=Datos!$B$84,5,IF(T339=Datos!$B$85,10,IF(T339=Datos!$B$86,15,IF(T339=Datos!$B$87,20,IF(T339=Datos!$B$88,25,0)))))))/100)+((IF(U339=Datos!$B$83,0,IF(U339=Datos!$B$84,5,IF(U339=Datos!$B$85,10,IF(U339=Datos!$B$86,15,IF(U339=Datos!$B$87,20,IF(U339=Datos!$B$88,25,0)))))))/100)+((IF(V339=Datos!$B$83,0,IF(V339=Datos!$B$84,5,IF(V339=Datos!$B$85,10,IF(V339=Datos!$B$86,15,IF(V339=Datos!$B$87,20,IF(V339=Datos!$B$88,25,0)))))))/100)</f>
        <v>0</v>
      </c>
      <c r="X339" s="453"/>
      <c r="Y339" s="447"/>
      <c r="Z339" s="456"/>
      <c r="AA339" s="447"/>
      <c r="AB339" s="450"/>
      <c r="AC339" s="55"/>
    </row>
    <row r="340" spans="1:29" s="4" customFormat="1" ht="30" customHeight="1" x14ac:dyDescent="0.25">
      <c r="A340" s="105"/>
      <c r="B340" s="460"/>
      <c r="C340" s="461"/>
      <c r="D340" s="465"/>
      <c r="E340" s="469"/>
      <c r="F340" s="470"/>
      <c r="G340" s="259"/>
      <c r="H340" s="52"/>
      <c r="I340" s="53"/>
      <c r="J340" s="317"/>
      <c r="K340" s="317"/>
      <c r="L340" s="450"/>
      <c r="M340" s="53"/>
      <c r="N340" s="52"/>
      <c r="O340" s="52"/>
      <c r="P340" s="52"/>
      <c r="Q340" s="52"/>
      <c r="R340" s="53"/>
      <c r="S340" s="52"/>
      <c r="T340" s="52"/>
      <c r="U340" s="52"/>
      <c r="V340" s="52"/>
      <c r="W340" s="54">
        <f>((IF(S340=Datos!$B$83,0,IF(S340=Datos!$B$84,5,IF(S340=Datos!$B$85,10,IF(S340=Datos!$B$86,15,IF(S340=Datos!$B$87,20,IF(S340=Datos!$B$88,25,0)))))))/100)+((IF(T340=Datos!$B$83,0,IF(T340=Datos!$B$84,5,IF(T340=Datos!$B$85,10,IF(T340=Datos!$B$86,15,IF(T340=Datos!$B$87,20,IF(T340=Datos!$B$88,25,0)))))))/100)+((IF(U340=Datos!$B$83,0,IF(U340=Datos!$B$84,5,IF(U340=Datos!$B$85,10,IF(U340=Datos!$B$86,15,IF(U340=Datos!$B$87,20,IF(U340=Datos!$B$88,25,0)))))))/100)+((IF(V340=Datos!$B$83,0,IF(V340=Datos!$B$84,5,IF(V340=Datos!$B$85,10,IF(V340=Datos!$B$86,15,IF(V340=Datos!$B$87,20,IF(V340=Datos!$B$88,25,0)))))))/100)</f>
        <v>0</v>
      </c>
      <c r="X340" s="453"/>
      <c r="Y340" s="447"/>
      <c r="Z340" s="456"/>
      <c r="AA340" s="447"/>
      <c r="AB340" s="450"/>
      <c r="AC340" s="55"/>
    </row>
    <row r="341" spans="1:29" s="4" customFormat="1" ht="30" customHeight="1" thickBot="1" x14ac:dyDescent="0.3">
      <c r="A341" s="105"/>
      <c r="B341" s="462"/>
      <c r="C341" s="463"/>
      <c r="D341" s="466"/>
      <c r="E341" s="471"/>
      <c r="F341" s="472"/>
      <c r="G341" s="260"/>
      <c r="H341" s="70"/>
      <c r="I341" s="68"/>
      <c r="J341" s="318"/>
      <c r="K341" s="318"/>
      <c r="L341" s="451"/>
      <c r="M341" s="68"/>
      <c r="N341" s="70"/>
      <c r="O341" s="70"/>
      <c r="P341" s="70"/>
      <c r="Q341" s="70"/>
      <c r="R341" s="68"/>
      <c r="S341" s="70"/>
      <c r="T341" s="70"/>
      <c r="U341" s="70"/>
      <c r="V341" s="70"/>
      <c r="W341" s="69">
        <f>((IF(S341=Datos!$B$83,0,IF(S341=Datos!$B$84,5,IF(S341=Datos!$B$85,10,IF(S341=Datos!$B$86,15,IF(S341=Datos!$B$87,20,IF(S341=Datos!$B$88,25,0)))))))/100)+((IF(T341=Datos!$B$83,0,IF(T341=Datos!$B$84,5,IF(T341=Datos!$B$85,10,IF(T341=Datos!$B$86,15,IF(T341=Datos!$B$87,20,IF(T341=Datos!$B$88,25,0)))))))/100)+((IF(U341=Datos!$B$83,0,IF(U341=Datos!$B$84,5,IF(U341=Datos!$B$85,10,IF(U341=Datos!$B$86,15,IF(U341=Datos!$B$87,20,IF(U341=Datos!$B$88,25,0)))))))/100)+((IF(V341=Datos!$B$83,0,IF(V341=Datos!$B$84,5,IF(V341=Datos!$B$85,10,IF(V341=Datos!$B$86,15,IF(V341=Datos!$B$87,20,IF(V341=Datos!$B$88,25,0)))))))/100)</f>
        <v>0</v>
      </c>
      <c r="X341" s="454"/>
      <c r="Y341" s="448"/>
      <c r="Z341" s="457"/>
      <c r="AA341" s="448"/>
      <c r="AB341" s="451"/>
      <c r="AC341" s="59"/>
    </row>
    <row r="342" spans="1:29" s="4" customFormat="1" ht="30" customHeight="1" x14ac:dyDescent="0.25">
      <c r="A342" s="105"/>
      <c r="B342" s="458"/>
      <c r="C342" s="459"/>
      <c r="D342" s="464" t="str">
        <f>IF(B342=0,"",VLOOKUP(B342,'Datos SGC'!$B$50:$C$71,2))</f>
        <v/>
      </c>
      <c r="E342" s="467"/>
      <c r="F342" s="468"/>
      <c r="G342" s="258"/>
      <c r="H342" s="65"/>
      <c r="I342" s="66"/>
      <c r="J342" s="316"/>
      <c r="K342" s="316"/>
      <c r="L342" s="449" t="str">
        <f>IF(AND(J342=Datos!$B$186,K342=Datos!$B$193),Datos!$D$186,IF(AND(J342=Datos!$B$186,K342=Datos!$B$194),Datos!$E$186,IF(AND(J342=Datos!$B$186,K342=Datos!$B$195),Datos!$F$186,IF(AND(J342=Datos!$B$186,K342=Datos!$B$196),Datos!$G$186,IF(AND(J342=Datos!$B$186,K342=Datos!$B$197),Datos!$H$186,IF(AND(J342=Datos!$B$187,K342=Datos!$B$193),Datos!$D$187,IF(AND(J342=Datos!$B$187,K342=Datos!$B$194),Datos!$E$187,IF(AND(J342=Datos!$B$187,K342=Datos!$B$195),Datos!$F$187,IF(AND(J342=Datos!$B$187,K342=Datos!$B$196),Datos!$G$187,IF(AND(J342=Datos!$B$187,K342=Datos!$B$197),Datos!$H$187,IF(AND(J342=Datos!$B$188,K342=Datos!$B$193),Datos!$D$188,IF(AND(J342=Datos!$B$188,K342=Datos!$B$194),Datos!$E$188,IF(AND(J342=Datos!$B$188,K342=Datos!$B$195),Datos!$F$188,IF(AND(J342=Datos!$B$188,K342=Datos!$B$196),Datos!$G$188,IF(AND(J342=Datos!$B$188,K342=Datos!$B$197),Datos!$H$188,IF(AND(J342=Datos!$B$189,K342=Datos!$B$193),Datos!$D$189,IF(AND(J342=Datos!$B$189,K342=Datos!$B$194),Datos!$E$189,IF(AND(J342=Datos!$B$189,K342=Datos!$B$195),Datos!$F$189,IF(AND(J342=Datos!$B$189,K342=Datos!$B$196),Datos!$G$189,IF(AND(J342=Datos!$B$189,K342=Datos!$B$197),Datos!$H$189,IF(AND(J342=Datos!$B$190,K342=Datos!$B$193),Datos!$D$190,IF(AND(J342=Datos!$B$190,K342=Datos!$B$194),Datos!$E$190,IF(AND(J342=Datos!$B$190,K342=Datos!$B$195),Datos!$F$190,IF(AND(J342=Datos!$B$190,K342=Datos!$B$196),Datos!$G$190,IF(AND(J342=Datos!$B$190,K342=Datos!$B$197),Datos!$H$190,"-")))))))))))))))))))))))))</f>
        <v>-</v>
      </c>
      <c r="M342" s="66"/>
      <c r="N342" s="65"/>
      <c r="O342" s="65"/>
      <c r="P342" s="65"/>
      <c r="Q342" s="65"/>
      <c r="R342" s="66"/>
      <c r="S342" s="65"/>
      <c r="T342" s="65"/>
      <c r="U342" s="65"/>
      <c r="V342" s="65"/>
      <c r="W342" s="64">
        <f>((IF(S342=Datos!$B$83,0,IF(S342=Datos!$B$84,5,IF(S342=Datos!$B$85,10,IF(S342=Datos!$B$86,15,IF(S342=Datos!$B$87,20,IF(S342=Datos!$B$88,25,0)))))))/100)+((IF(T342=Datos!$B$83,0,IF(T342=Datos!$B$84,5,IF(T342=Datos!$B$85,10,IF(T342=Datos!$B$86,15,IF(T342=Datos!$B$87,20,IF(T342=Datos!$B$88,25,0)))))))/100)+((IF(U342=Datos!$B$83,0,IF(U342=Datos!$B$84,5,IF(U342=Datos!$B$85,10,IF(U342=Datos!$B$86,15,IF(U342=Datos!$B$87,20,IF(U342=Datos!$B$88,25,0)))))))/100)+((IF(V342=Datos!$B$83,0,IF(V342=Datos!$B$84,5,IF(V342=Datos!$B$85,10,IF(V342=Datos!$B$86,15,IF(V342=Datos!$B$87,20,IF(V342=Datos!$B$88,25,0)))))))/100)</f>
        <v>0</v>
      </c>
      <c r="X342" s="452">
        <f>IF(ISERROR((IF(R342=Datos!$B$80,W342,0)+IF(R343=Datos!$B$80,W343,0)+IF(R344=Datos!$B$80,W344,0)+IF(R345=Datos!$B$80,W345,0)+IF(R346=Datos!$B$80,W346,0)+IF(R347=Datos!$B$80,W347,0))/(IF(R342=Datos!$B$80,1,0)+IF(R343=Datos!$B$80,1,0)+IF(R344=Datos!$B$80,1,0)+IF(R345=Datos!$B$80,1,0)+IF(R346=Datos!$B$80,1,0)+IF(R347=Datos!$B$80,1,0))),0,(IF(R342=Datos!$B$80,W342,0)+IF(R343=Datos!$B$80,W343,0)+IF(R344=Datos!$B$80,W344,0)+IF(R345=Datos!$B$80,W345,0)+IF(R346=Datos!$B$80,W346,0)+IF(R347=Datos!$B$80,W347,0))/(IF(R342=Datos!$B$80,1,0)+IF(R343=Datos!$B$80,1,0)+IF(R344=Datos!$B$80,1,0)+IF(R345=Datos!$B$80,1,0)+IF(R346=Datos!$B$80,1,0)+IF(R347=Datos!$B$80,1,0)))</f>
        <v>0</v>
      </c>
      <c r="Y342" s="446" t="str">
        <f>IF(J342="","-",(IF(X342&gt;0,(IF(J342=Datos!$B$65,Datos!$B$65,IF(AND(J342=Datos!$B$66,X342&gt;0.49),Datos!$B$65,IF(AND(J342=Datos!$B$67,X342&gt;0.74),Datos!$B$65,IF(AND(J342=Datos!$B$67,X342&lt;0.75,X342&gt;0.49),Datos!$B$66,IF(AND(J342=Datos!$B$68,X342&gt;0.74),Datos!$B$66,IF(AND(J342=Datos!$B$68,X342&lt;0.75,X342&gt;0.49),Datos!$B$67,IF(AND(J342=Datos!$B$69,X342&gt;0.74),Datos!$B$67,IF(AND(J342=Datos!$B$69,X342&lt;0.75,X342&gt;0.49),Datos!$B$68,J342))))))))),J342)))</f>
        <v>-</v>
      </c>
      <c r="Z342" s="455">
        <f>IF(ISERROR((IF(R342=Datos!$B$79,W342,0)+IF(R343=Datos!$B$79,W343,0)+IF(R344=Datos!$B$79,W344,0)+IF(R345=Datos!$B$79,W345,0)+IF(R346=Datos!$B$79,W346,0)+IF(R347=Datos!$B$79,W347,0))/(IF(R342=Datos!$B$79,1,0)+IF(R343=Datos!$B$79,1,0)+IF(R344=Datos!$B$79,1,0)+IF(R345=Datos!$B$79,1,0)+IF(R346=Datos!$B$79,1,0)+IF(R347=Datos!$B$79,1,0))),0,(IF(R342=Datos!$B$79,W342,0)+IF(R343=Datos!$B$79,W343,0)+IF(R344=Datos!$B$79,W344,0)+IF(R345=Datos!$B$79,W345,0)+IF(R346=Datos!$B$79,W346,0)+IF(R347=Datos!$B$79,W347,0))/(IF(R342=Datos!$B$79,1,0)+IF(R343=Datos!$B$79,1,0)+IF(R344=Datos!$B$79,1,0)+IF(R345=Datos!$B$79,1,0)+IF(R346=Datos!$B$79,1,0)+IF(R347=Datos!$B$79,1,0)))</f>
        <v>0</v>
      </c>
      <c r="AA342" s="446" t="str">
        <f>IF(K342="","-",(IF(Z342&gt;0,(IF(K342=Datos!$B$72,Datos!$B$72,IF(AND(K342=Datos!$B$73,Z342&gt;0.49),Datos!$B$72,IF(AND(K342=Datos!$B$74,Z342&gt;0.74),Datos!$B$72,IF(AND(K342=Datos!$B$74,Z342&lt;0.75,Z342&gt;0.49),Datos!$B$73,IF(AND(K342=Datos!$B$75,Z342&gt;0.74),Datos!$B$73,IF(AND(K342=Datos!$B$75,Z342&lt;0.75,Z342&gt;0.49),Datos!$B$74,IF(AND(K342=Datos!$B$76,Z342&gt;0.74),Datos!$B$74,IF(AND(K342=Datos!$B$76,Z342&lt;0.75,Z342&gt;0.49),Datos!$B$75,K342))))))))),K342)))</f>
        <v>-</v>
      </c>
      <c r="AB342" s="449" t="str">
        <f>IF(AND(Y342=Datos!$B$186,AA342=Datos!$B$193),Datos!$D$186,IF(AND(Y342=Datos!$B$186,AA342=Datos!$B$194),Datos!$E$186,IF(AND(Y342=Datos!$B$186,AA342=Datos!$B$195),Datos!$F$186,IF(AND(Y342=Datos!$B$186,AA342=Datos!$B$196),Datos!$G$186,IF(AND(Y342=Datos!$B$186,AA342=Datos!$B$197),Datos!$H$186,IF(AND(Y342=Datos!$B$187,AA342=Datos!$B$193),Datos!$D$187,IF(AND(Y342=Datos!$B$187,AA342=Datos!$B$194),Datos!$E$187,IF(AND(Y342=Datos!$B$187,AA342=Datos!$B$195),Datos!$F$187,IF(AND(Y342=Datos!$B$187,AA342=Datos!$B$196),Datos!$G$187,IF(AND(Y342=Datos!$B$187,AA342=Datos!$B$197),Datos!$H$187,IF(AND(Y342=Datos!$B$188,AA342=Datos!$B$193),Datos!$D$188,IF(AND(Y342=Datos!$B$188,AA342=Datos!$B$194),Datos!$E$188,IF(AND(Y342=Datos!$B$188,AA342=Datos!$B$195),Datos!$F$188,IF(AND(Y342=Datos!$B$188,AA342=Datos!$B$196),Datos!$G$188,IF(AND(Y342=Datos!$B$188,AA342=Datos!$B$197),Datos!$H$188,IF(AND(Y342=Datos!$B$189,AA342=Datos!$B$193),Datos!$D$189,IF(AND(Y342=Datos!$B$189,AA342=Datos!$B$194),Datos!$E$189,IF(AND(Y342=Datos!$B$189,AA342=Datos!$B$195),Datos!$F$189,IF(AND(Y342=Datos!$B$189,AA342=Datos!$B$196),Datos!$G$189,IF(AND(Y342=Datos!$B$189,AA342=Datos!$B$197),Datos!$H$189,IF(AND(Y342=Datos!$B$190,AA342=Datos!$B$193),Datos!$D$190,IF(AND(Y342=Datos!$B$190,AA342=Datos!$B$194),Datos!$E$190,IF(AND(Y342=Datos!$B$190,AA342=Datos!$B$195),Datos!$F$190,IF(AND(Y342=Datos!$B$190,AA342=Datos!$B$196),Datos!$G$190,IF(AND(Y342=Datos!$B$190,AA342=Datos!$B$197),Datos!$H$190,"-")))))))))))))))))))))))))</f>
        <v>-</v>
      </c>
      <c r="AC342" s="51"/>
    </row>
    <row r="343" spans="1:29" s="4" customFormat="1" ht="30" customHeight="1" x14ac:dyDescent="0.25">
      <c r="A343" s="105"/>
      <c r="B343" s="460"/>
      <c r="C343" s="461"/>
      <c r="D343" s="465"/>
      <c r="E343" s="469"/>
      <c r="F343" s="470"/>
      <c r="G343" s="259"/>
      <c r="H343" s="52"/>
      <c r="I343" s="53"/>
      <c r="J343" s="317"/>
      <c r="K343" s="317"/>
      <c r="L343" s="450"/>
      <c r="M343" s="53"/>
      <c r="N343" s="52"/>
      <c r="O343" s="52"/>
      <c r="P343" s="52"/>
      <c r="Q343" s="52"/>
      <c r="R343" s="53"/>
      <c r="S343" s="52"/>
      <c r="T343" s="52"/>
      <c r="U343" s="52"/>
      <c r="V343" s="52"/>
      <c r="W343" s="54">
        <f>((IF(S343=Datos!$B$83,0,IF(S343=Datos!$B$84,5,IF(S343=Datos!$B$85,10,IF(S343=Datos!$B$86,15,IF(S343=Datos!$B$87,20,IF(S343=Datos!$B$88,25,0)))))))/100)+((IF(T343=Datos!$B$83,0,IF(T343=Datos!$B$84,5,IF(T343=Datos!$B$85,10,IF(T343=Datos!$B$86,15,IF(T343=Datos!$B$87,20,IF(T343=Datos!$B$88,25,0)))))))/100)+((IF(U343=Datos!$B$83,0,IF(U343=Datos!$B$84,5,IF(U343=Datos!$B$85,10,IF(U343=Datos!$B$86,15,IF(U343=Datos!$B$87,20,IF(U343=Datos!$B$88,25,0)))))))/100)+((IF(V343=Datos!$B$83,0,IF(V343=Datos!$B$84,5,IF(V343=Datos!$B$85,10,IF(V343=Datos!$B$86,15,IF(V343=Datos!$B$87,20,IF(V343=Datos!$B$88,25,0)))))))/100)</f>
        <v>0</v>
      </c>
      <c r="X343" s="453"/>
      <c r="Y343" s="447"/>
      <c r="Z343" s="456"/>
      <c r="AA343" s="447"/>
      <c r="AB343" s="450"/>
      <c r="AC343" s="55"/>
    </row>
    <row r="344" spans="1:29" s="4" customFormat="1" ht="30" customHeight="1" x14ac:dyDescent="0.25">
      <c r="A344" s="105"/>
      <c r="B344" s="460"/>
      <c r="C344" s="461"/>
      <c r="D344" s="465"/>
      <c r="E344" s="469"/>
      <c r="F344" s="470"/>
      <c r="G344" s="259"/>
      <c r="H344" s="52"/>
      <c r="I344" s="53"/>
      <c r="J344" s="317"/>
      <c r="K344" s="317"/>
      <c r="L344" s="450"/>
      <c r="M344" s="53"/>
      <c r="N344" s="52"/>
      <c r="O344" s="52"/>
      <c r="P344" s="52"/>
      <c r="Q344" s="52"/>
      <c r="R344" s="53"/>
      <c r="S344" s="52"/>
      <c r="T344" s="52"/>
      <c r="U344" s="52"/>
      <c r="V344" s="52"/>
      <c r="W344" s="54">
        <f>((IF(S344=Datos!$B$83,0,IF(S344=Datos!$B$84,5,IF(S344=Datos!$B$85,10,IF(S344=Datos!$B$86,15,IF(S344=Datos!$B$87,20,IF(S344=Datos!$B$88,25,0)))))))/100)+((IF(T344=Datos!$B$83,0,IF(T344=Datos!$B$84,5,IF(T344=Datos!$B$85,10,IF(T344=Datos!$B$86,15,IF(T344=Datos!$B$87,20,IF(T344=Datos!$B$88,25,0)))))))/100)+((IF(U344=Datos!$B$83,0,IF(U344=Datos!$B$84,5,IF(U344=Datos!$B$85,10,IF(U344=Datos!$B$86,15,IF(U344=Datos!$B$87,20,IF(U344=Datos!$B$88,25,0)))))))/100)+((IF(V344=Datos!$B$83,0,IF(V344=Datos!$B$84,5,IF(V344=Datos!$B$85,10,IF(V344=Datos!$B$86,15,IF(V344=Datos!$B$87,20,IF(V344=Datos!$B$88,25,0)))))))/100)</f>
        <v>0</v>
      </c>
      <c r="X344" s="453"/>
      <c r="Y344" s="447"/>
      <c r="Z344" s="456"/>
      <c r="AA344" s="447"/>
      <c r="AB344" s="450"/>
      <c r="AC344" s="55"/>
    </row>
    <row r="345" spans="1:29" s="4" customFormat="1" ht="30" customHeight="1" x14ac:dyDescent="0.25">
      <c r="A345" s="105"/>
      <c r="B345" s="460"/>
      <c r="C345" s="461"/>
      <c r="D345" s="465"/>
      <c r="E345" s="469"/>
      <c r="F345" s="470"/>
      <c r="G345" s="259"/>
      <c r="H345" s="52"/>
      <c r="I345" s="53"/>
      <c r="J345" s="317"/>
      <c r="K345" s="317"/>
      <c r="L345" s="450"/>
      <c r="M345" s="53"/>
      <c r="N345" s="52"/>
      <c r="O345" s="52"/>
      <c r="P345" s="52"/>
      <c r="Q345" s="52"/>
      <c r="R345" s="53"/>
      <c r="S345" s="52"/>
      <c r="T345" s="52"/>
      <c r="U345" s="52"/>
      <c r="V345" s="52"/>
      <c r="W345" s="54">
        <f>((IF(S345=Datos!$B$83,0,IF(S345=Datos!$B$84,5,IF(S345=Datos!$B$85,10,IF(S345=Datos!$B$86,15,IF(S345=Datos!$B$87,20,IF(S345=Datos!$B$88,25,0)))))))/100)+((IF(T345=Datos!$B$83,0,IF(T345=Datos!$B$84,5,IF(T345=Datos!$B$85,10,IF(T345=Datos!$B$86,15,IF(T345=Datos!$B$87,20,IF(T345=Datos!$B$88,25,0)))))))/100)+((IF(U345=Datos!$B$83,0,IF(U345=Datos!$B$84,5,IF(U345=Datos!$B$85,10,IF(U345=Datos!$B$86,15,IF(U345=Datos!$B$87,20,IF(U345=Datos!$B$88,25,0)))))))/100)+((IF(V345=Datos!$B$83,0,IF(V345=Datos!$B$84,5,IF(V345=Datos!$B$85,10,IF(V345=Datos!$B$86,15,IF(V345=Datos!$B$87,20,IF(V345=Datos!$B$88,25,0)))))))/100)</f>
        <v>0</v>
      </c>
      <c r="X345" s="453"/>
      <c r="Y345" s="447"/>
      <c r="Z345" s="456"/>
      <c r="AA345" s="447"/>
      <c r="AB345" s="450"/>
      <c r="AC345" s="55"/>
    </row>
    <row r="346" spans="1:29" s="4" customFormat="1" ht="30" customHeight="1" x14ac:dyDescent="0.25">
      <c r="A346" s="105"/>
      <c r="B346" s="460"/>
      <c r="C346" s="461"/>
      <c r="D346" s="465"/>
      <c r="E346" s="469"/>
      <c r="F346" s="470"/>
      <c r="G346" s="259"/>
      <c r="H346" s="52"/>
      <c r="I346" s="53"/>
      <c r="J346" s="317"/>
      <c r="K346" s="317"/>
      <c r="L346" s="450"/>
      <c r="M346" s="53"/>
      <c r="N346" s="52"/>
      <c r="O346" s="52"/>
      <c r="P346" s="52"/>
      <c r="Q346" s="52"/>
      <c r="R346" s="53"/>
      <c r="S346" s="52"/>
      <c r="T346" s="52"/>
      <c r="U346" s="52"/>
      <c r="V346" s="52"/>
      <c r="W346" s="54">
        <f>((IF(S346=Datos!$B$83,0,IF(S346=Datos!$B$84,5,IF(S346=Datos!$B$85,10,IF(S346=Datos!$B$86,15,IF(S346=Datos!$B$87,20,IF(S346=Datos!$B$88,25,0)))))))/100)+((IF(T346=Datos!$B$83,0,IF(T346=Datos!$B$84,5,IF(T346=Datos!$B$85,10,IF(T346=Datos!$B$86,15,IF(T346=Datos!$B$87,20,IF(T346=Datos!$B$88,25,0)))))))/100)+((IF(U346=Datos!$B$83,0,IF(U346=Datos!$B$84,5,IF(U346=Datos!$B$85,10,IF(U346=Datos!$B$86,15,IF(U346=Datos!$B$87,20,IF(U346=Datos!$B$88,25,0)))))))/100)+((IF(V346=Datos!$B$83,0,IF(V346=Datos!$B$84,5,IF(V346=Datos!$B$85,10,IF(V346=Datos!$B$86,15,IF(V346=Datos!$B$87,20,IF(V346=Datos!$B$88,25,0)))))))/100)</f>
        <v>0</v>
      </c>
      <c r="X346" s="453"/>
      <c r="Y346" s="447"/>
      <c r="Z346" s="456"/>
      <c r="AA346" s="447"/>
      <c r="AB346" s="450"/>
      <c r="AC346" s="55"/>
    </row>
    <row r="347" spans="1:29" s="4" customFormat="1" ht="30" customHeight="1" thickBot="1" x14ac:dyDescent="0.3">
      <c r="A347" s="105"/>
      <c r="B347" s="462"/>
      <c r="C347" s="463"/>
      <c r="D347" s="466"/>
      <c r="E347" s="471"/>
      <c r="F347" s="472"/>
      <c r="G347" s="260"/>
      <c r="H347" s="70"/>
      <c r="I347" s="68"/>
      <c r="J347" s="318"/>
      <c r="K347" s="318"/>
      <c r="L347" s="451"/>
      <c r="M347" s="68"/>
      <c r="N347" s="70"/>
      <c r="O347" s="70"/>
      <c r="P347" s="70"/>
      <c r="Q347" s="70"/>
      <c r="R347" s="68"/>
      <c r="S347" s="70"/>
      <c r="T347" s="70"/>
      <c r="U347" s="70"/>
      <c r="V347" s="70"/>
      <c r="W347" s="69">
        <f>((IF(S347=Datos!$B$83,0,IF(S347=Datos!$B$84,5,IF(S347=Datos!$B$85,10,IF(S347=Datos!$B$86,15,IF(S347=Datos!$B$87,20,IF(S347=Datos!$B$88,25,0)))))))/100)+((IF(T347=Datos!$B$83,0,IF(T347=Datos!$B$84,5,IF(T347=Datos!$B$85,10,IF(T347=Datos!$B$86,15,IF(T347=Datos!$B$87,20,IF(T347=Datos!$B$88,25,0)))))))/100)+((IF(U347=Datos!$B$83,0,IF(U347=Datos!$B$84,5,IF(U347=Datos!$B$85,10,IF(U347=Datos!$B$86,15,IF(U347=Datos!$B$87,20,IF(U347=Datos!$B$88,25,0)))))))/100)+((IF(V347=Datos!$B$83,0,IF(V347=Datos!$B$84,5,IF(V347=Datos!$B$85,10,IF(V347=Datos!$B$86,15,IF(V347=Datos!$B$87,20,IF(V347=Datos!$B$88,25,0)))))))/100)</f>
        <v>0</v>
      </c>
      <c r="X347" s="454"/>
      <c r="Y347" s="448"/>
      <c r="Z347" s="457"/>
      <c r="AA347" s="448"/>
      <c r="AB347" s="451"/>
      <c r="AC347" s="59"/>
    </row>
    <row r="348" spans="1:29" s="4" customFormat="1" ht="30" customHeight="1" x14ac:dyDescent="0.25">
      <c r="A348" s="105"/>
      <c r="B348" s="458"/>
      <c r="C348" s="459"/>
      <c r="D348" s="464" t="str">
        <f>IF(B348=0,"",VLOOKUP(B348,'Datos SGC'!$B$50:$C$71,2))</f>
        <v/>
      </c>
      <c r="E348" s="467"/>
      <c r="F348" s="468"/>
      <c r="G348" s="258"/>
      <c r="H348" s="65"/>
      <c r="I348" s="66"/>
      <c r="J348" s="316"/>
      <c r="K348" s="316"/>
      <c r="L348" s="449" t="str">
        <f>IF(AND(J348=Datos!$B$186,K348=Datos!$B$193),Datos!$D$186,IF(AND(J348=Datos!$B$186,K348=Datos!$B$194),Datos!$E$186,IF(AND(J348=Datos!$B$186,K348=Datos!$B$195),Datos!$F$186,IF(AND(J348=Datos!$B$186,K348=Datos!$B$196),Datos!$G$186,IF(AND(J348=Datos!$B$186,K348=Datos!$B$197),Datos!$H$186,IF(AND(J348=Datos!$B$187,K348=Datos!$B$193),Datos!$D$187,IF(AND(J348=Datos!$B$187,K348=Datos!$B$194),Datos!$E$187,IF(AND(J348=Datos!$B$187,K348=Datos!$B$195),Datos!$F$187,IF(AND(J348=Datos!$B$187,K348=Datos!$B$196),Datos!$G$187,IF(AND(J348=Datos!$B$187,K348=Datos!$B$197),Datos!$H$187,IF(AND(J348=Datos!$B$188,K348=Datos!$B$193),Datos!$D$188,IF(AND(J348=Datos!$B$188,K348=Datos!$B$194),Datos!$E$188,IF(AND(J348=Datos!$B$188,K348=Datos!$B$195),Datos!$F$188,IF(AND(J348=Datos!$B$188,K348=Datos!$B$196),Datos!$G$188,IF(AND(J348=Datos!$B$188,K348=Datos!$B$197),Datos!$H$188,IF(AND(J348=Datos!$B$189,K348=Datos!$B$193),Datos!$D$189,IF(AND(J348=Datos!$B$189,K348=Datos!$B$194),Datos!$E$189,IF(AND(J348=Datos!$B$189,K348=Datos!$B$195),Datos!$F$189,IF(AND(J348=Datos!$B$189,K348=Datos!$B$196),Datos!$G$189,IF(AND(J348=Datos!$B$189,K348=Datos!$B$197),Datos!$H$189,IF(AND(J348=Datos!$B$190,K348=Datos!$B$193),Datos!$D$190,IF(AND(J348=Datos!$B$190,K348=Datos!$B$194),Datos!$E$190,IF(AND(J348=Datos!$B$190,K348=Datos!$B$195),Datos!$F$190,IF(AND(J348=Datos!$B$190,K348=Datos!$B$196),Datos!$G$190,IF(AND(J348=Datos!$B$190,K348=Datos!$B$197),Datos!$H$190,"-")))))))))))))))))))))))))</f>
        <v>-</v>
      </c>
      <c r="M348" s="66"/>
      <c r="N348" s="65"/>
      <c r="O348" s="65"/>
      <c r="P348" s="65"/>
      <c r="Q348" s="65"/>
      <c r="R348" s="66"/>
      <c r="S348" s="65"/>
      <c r="T348" s="65"/>
      <c r="U348" s="65"/>
      <c r="V348" s="65"/>
      <c r="W348" s="64">
        <f>((IF(S348=Datos!$B$83,0,IF(S348=Datos!$B$84,5,IF(S348=Datos!$B$85,10,IF(S348=Datos!$B$86,15,IF(S348=Datos!$B$87,20,IF(S348=Datos!$B$88,25,0)))))))/100)+((IF(T348=Datos!$B$83,0,IF(T348=Datos!$B$84,5,IF(T348=Datos!$B$85,10,IF(T348=Datos!$B$86,15,IF(T348=Datos!$B$87,20,IF(T348=Datos!$B$88,25,0)))))))/100)+((IF(U348=Datos!$B$83,0,IF(U348=Datos!$B$84,5,IF(U348=Datos!$B$85,10,IF(U348=Datos!$B$86,15,IF(U348=Datos!$B$87,20,IF(U348=Datos!$B$88,25,0)))))))/100)+((IF(V348=Datos!$B$83,0,IF(V348=Datos!$B$84,5,IF(V348=Datos!$B$85,10,IF(V348=Datos!$B$86,15,IF(V348=Datos!$B$87,20,IF(V348=Datos!$B$88,25,0)))))))/100)</f>
        <v>0</v>
      </c>
      <c r="X348" s="452">
        <f>IF(ISERROR((IF(R348=Datos!$B$80,W348,0)+IF(R349=Datos!$B$80,W349,0)+IF(R350=Datos!$B$80,W350,0)+IF(R351=Datos!$B$80,W351,0)+IF(R352=Datos!$B$80,W352,0)+IF(R353=Datos!$B$80,W353,0))/(IF(R348=Datos!$B$80,1,0)+IF(R349=Datos!$B$80,1,0)+IF(R350=Datos!$B$80,1,0)+IF(R351=Datos!$B$80,1,0)+IF(R352=Datos!$B$80,1,0)+IF(R353=Datos!$B$80,1,0))),0,(IF(R348=Datos!$B$80,W348,0)+IF(R349=Datos!$B$80,W349,0)+IF(R350=Datos!$B$80,W350,0)+IF(R351=Datos!$B$80,W351,0)+IF(R352=Datos!$B$80,W352,0)+IF(R353=Datos!$B$80,W353,0))/(IF(R348=Datos!$B$80,1,0)+IF(R349=Datos!$B$80,1,0)+IF(R350=Datos!$B$80,1,0)+IF(R351=Datos!$B$80,1,0)+IF(R352=Datos!$B$80,1,0)+IF(R353=Datos!$B$80,1,0)))</f>
        <v>0</v>
      </c>
      <c r="Y348" s="446" t="str">
        <f>IF(J348="","-",(IF(X348&gt;0,(IF(J348=Datos!$B$65,Datos!$B$65,IF(AND(J348=Datos!$B$66,X348&gt;0.49),Datos!$B$65,IF(AND(J348=Datos!$B$67,X348&gt;0.74),Datos!$B$65,IF(AND(J348=Datos!$B$67,X348&lt;0.75,X348&gt;0.49),Datos!$B$66,IF(AND(J348=Datos!$B$68,X348&gt;0.74),Datos!$B$66,IF(AND(J348=Datos!$B$68,X348&lt;0.75,X348&gt;0.49),Datos!$B$67,IF(AND(J348=Datos!$B$69,X348&gt;0.74),Datos!$B$67,IF(AND(J348=Datos!$B$69,X348&lt;0.75,X348&gt;0.49),Datos!$B$68,J348))))))))),J348)))</f>
        <v>-</v>
      </c>
      <c r="Z348" s="455">
        <f>IF(ISERROR((IF(R348=Datos!$B$79,W348,0)+IF(R349=Datos!$B$79,W349,0)+IF(R350=Datos!$B$79,W350,0)+IF(R351=Datos!$B$79,W351,0)+IF(R352=Datos!$B$79,W352,0)+IF(R353=Datos!$B$79,W353,0))/(IF(R348=Datos!$B$79,1,0)+IF(R349=Datos!$B$79,1,0)+IF(R350=Datos!$B$79,1,0)+IF(R351=Datos!$B$79,1,0)+IF(R352=Datos!$B$79,1,0)+IF(R353=Datos!$B$79,1,0))),0,(IF(R348=Datos!$B$79,W348,0)+IF(R349=Datos!$B$79,W349,0)+IF(R350=Datos!$B$79,W350,0)+IF(R351=Datos!$B$79,W351,0)+IF(R352=Datos!$B$79,W352,0)+IF(R353=Datos!$B$79,W353,0))/(IF(R348=Datos!$B$79,1,0)+IF(R349=Datos!$B$79,1,0)+IF(R350=Datos!$B$79,1,0)+IF(R351=Datos!$B$79,1,0)+IF(R352=Datos!$B$79,1,0)+IF(R353=Datos!$B$79,1,0)))</f>
        <v>0</v>
      </c>
      <c r="AA348" s="446" t="str">
        <f>IF(K348="","-",(IF(Z348&gt;0,(IF(K348=Datos!$B$72,Datos!$B$72,IF(AND(K348=Datos!$B$73,Z348&gt;0.49),Datos!$B$72,IF(AND(K348=Datos!$B$74,Z348&gt;0.74),Datos!$B$72,IF(AND(K348=Datos!$B$74,Z348&lt;0.75,Z348&gt;0.49),Datos!$B$73,IF(AND(K348=Datos!$B$75,Z348&gt;0.74),Datos!$B$73,IF(AND(K348=Datos!$B$75,Z348&lt;0.75,Z348&gt;0.49),Datos!$B$74,IF(AND(K348=Datos!$B$76,Z348&gt;0.74),Datos!$B$74,IF(AND(K348=Datos!$B$76,Z348&lt;0.75,Z348&gt;0.49),Datos!$B$75,K348))))))))),K348)))</f>
        <v>-</v>
      </c>
      <c r="AB348" s="449" t="str">
        <f>IF(AND(Y348=Datos!$B$186,AA348=Datos!$B$193),Datos!$D$186,IF(AND(Y348=Datos!$B$186,AA348=Datos!$B$194),Datos!$E$186,IF(AND(Y348=Datos!$B$186,AA348=Datos!$B$195),Datos!$F$186,IF(AND(Y348=Datos!$B$186,AA348=Datos!$B$196),Datos!$G$186,IF(AND(Y348=Datos!$B$186,AA348=Datos!$B$197),Datos!$H$186,IF(AND(Y348=Datos!$B$187,AA348=Datos!$B$193),Datos!$D$187,IF(AND(Y348=Datos!$B$187,AA348=Datos!$B$194),Datos!$E$187,IF(AND(Y348=Datos!$B$187,AA348=Datos!$B$195),Datos!$F$187,IF(AND(Y348=Datos!$B$187,AA348=Datos!$B$196),Datos!$G$187,IF(AND(Y348=Datos!$B$187,AA348=Datos!$B$197),Datos!$H$187,IF(AND(Y348=Datos!$B$188,AA348=Datos!$B$193),Datos!$D$188,IF(AND(Y348=Datos!$B$188,AA348=Datos!$B$194),Datos!$E$188,IF(AND(Y348=Datos!$B$188,AA348=Datos!$B$195),Datos!$F$188,IF(AND(Y348=Datos!$B$188,AA348=Datos!$B$196),Datos!$G$188,IF(AND(Y348=Datos!$B$188,AA348=Datos!$B$197),Datos!$H$188,IF(AND(Y348=Datos!$B$189,AA348=Datos!$B$193),Datos!$D$189,IF(AND(Y348=Datos!$B$189,AA348=Datos!$B$194),Datos!$E$189,IF(AND(Y348=Datos!$B$189,AA348=Datos!$B$195),Datos!$F$189,IF(AND(Y348=Datos!$B$189,AA348=Datos!$B$196),Datos!$G$189,IF(AND(Y348=Datos!$B$189,AA348=Datos!$B$197),Datos!$H$189,IF(AND(Y348=Datos!$B$190,AA348=Datos!$B$193),Datos!$D$190,IF(AND(Y348=Datos!$B$190,AA348=Datos!$B$194),Datos!$E$190,IF(AND(Y348=Datos!$B$190,AA348=Datos!$B$195),Datos!$F$190,IF(AND(Y348=Datos!$B$190,AA348=Datos!$B$196),Datos!$G$190,IF(AND(Y348=Datos!$B$190,AA348=Datos!$B$197),Datos!$H$190,"-")))))))))))))))))))))))))</f>
        <v>-</v>
      </c>
      <c r="AC348" s="51"/>
    </row>
    <row r="349" spans="1:29" s="4" customFormat="1" ht="30" customHeight="1" x14ac:dyDescent="0.25">
      <c r="A349" s="105"/>
      <c r="B349" s="460"/>
      <c r="C349" s="461"/>
      <c r="D349" s="465"/>
      <c r="E349" s="469"/>
      <c r="F349" s="470"/>
      <c r="G349" s="259"/>
      <c r="H349" s="52"/>
      <c r="I349" s="53"/>
      <c r="J349" s="317"/>
      <c r="K349" s="317"/>
      <c r="L349" s="450"/>
      <c r="M349" s="53"/>
      <c r="N349" s="52"/>
      <c r="O349" s="52"/>
      <c r="P349" s="52"/>
      <c r="Q349" s="52"/>
      <c r="R349" s="53"/>
      <c r="S349" s="52"/>
      <c r="T349" s="52"/>
      <c r="U349" s="52"/>
      <c r="V349" s="52"/>
      <c r="W349" s="54">
        <f>((IF(S349=Datos!$B$83,0,IF(S349=Datos!$B$84,5,IF(S349=Datos!$B$85,10,IF(S349=Datos!$B$86,15,IF(S349=Datos!$B$87,20,IF(S349=Datos!$B$88,25,0)))))))/100)+((IF(T349=Datos!$B$83,0,IF(T349=Datos!$B$84,5,IF(T349=Datos!$B$85,10,IF(T349=Datos!$B$86,15,IF(T349=Datos!$B$87,20,IF(T349=Datos!$B$88,25,0)))))))/100)+((IF(U349=Datos!$B$83,0,IF(U349=Datos!$B$84,5,IF(U349=Datos!$B$85,10,IF(U349=Datos!$B$86,15,IF(U349=Datos!$B$87,20,IF(U349=Datos!$B$88,25,0)))))))/100)+((IF(V349=Datos!$B$83,0,IF(V349=Datos!$B$84,5,IF(V349=Datos!$B$85,10,IF(V349=Datos!$B$86,15,IF(V349=Datos!$B$87,20,IF(V349=Datos!$B$88,25,0)))))))/100)</f>
        <v>0</v>
      </c>
      <c r="X349" s="453"/>
      <c r="Y349" s="447"/>
      <c r="Z349" s="456"/>
      <c r="AA349" s="447"/>
      <c r="AB349" s="450"/>
      <c r="AC349" s="55"/>
    </row>
    <row r="350" spans="1:29" s="4" customFormat="1" ht="30" customHeight="1" x14ac:dyDescent="0.25">
      <c r="A350" s="105"/>
      <c r="B350" s="460"/>
      <c r="C350" s="461"/>
      <c r="D350" s="465"/>
      <c r="E350" s="469"/>
      <c r="F350" s="470"/>
      <c r="G350" s="259"/>
      <c r="H350" s="52"/>
      <c r="I350" s="53"/>
      <c r="J350" s="317"/>
      <c r="K350" s="317"/>
      <c r="L350" s="450"/>
      <c r="M350" s="53"/>
      <c r="N350" s="52"/>
      <c r="O350" s="52"/>
      <c r="P350" s="52"/>
      <c r="Q350" s="52"/>
      <c r="R350" s="53"/>
      <c r="S350" s="52"/>
      <c r="T350" s="52"/>
      <c r="U350" s="52"/>
      <c r="V350" s="52"/>
      <c r="W350" s="54">
        <f>((IF(S350=Datos!$B$83,0,IF(S350=Datos!$B$84,5,IF(S350=Datos!$B$85,10,IF(S350=Datos!$B$86,15,IF(S350=Datos!$B$87,20,IF(S350=Datos!$B$88,25,0)))))))/100)+((IF(T350=Datos!$B$83,0,IF(T350=Datos!$B$84,5,IF(T350=Datos!$B$85,10,IF(T350=Datos!$B$86,15,IF(T350=Datos!$B$87,20,IF(T350=Datos!$B$88,25,0)))))))/100)+((IF(U350=Datos!$B$83,0,IF(U350=Datos!$B$84,5,IF(U350=Datos!$B$85,10,IF(U350=Datos!$B$86,15,IF(U350=Datos!$B$87,20,IF(U350=Datos!$B$88,25,0)))))))/100)+((IF(V350=Datos!$B$83,0,IF(V350=Datos!$B$84,5,IF(V350=Datos!$B$85,10,IF(V350=Datos!$B$86,15,IF(V350=Datos!$B$87,20,IF(V350=Datos!$B$88,25,0)))))))/100)</f>
        <v>0</v>
      </c>
      <c r="X350" s="453"/>
      <c r="Y350" s="447"/>
      <c r="Z350" s="456"/>
      <c r="AA350" s="447"/>
      <c r="AB350" s="450"/>
      <c r="AC350" s="55"/>
    </row>
    <row r="351" spans="1:29" s="4" customFormat="1" ht="30" customHeight="1" x14ac:dyDescent="0.25">
      <c r="A351" s="105"/>
      <c r="B351" s="460"/>
      <c r="C351" s="461"/>
      <c r="D351" s="465"/>
      <c r="E351" s="469"/>
      <c r="F351" s="470"/>
      <c r="G351" s="259"/>
      <c r="H351" s="52"/>
      <c r="I351" s="53"/>
      <c r="J351" s="317"/>
      <c r="K351" s="317"/>
      <c r="L351" s="450"/>
      <c r="M351" s="53"/>
      <c r="N351" s="52"/>
      <c r="O351" s="52"/>
      <c r="P351" s="52"/>
      <c r="Q351" s="52"/>
      <c r="R351" s="53"/>
      <c r="S351" s="52"/>
      <c r="T351" s="52"/>
      <c r="U351" s="52"/>
      <c r="V351" s="52"/>
      <c r="W351" s="54">
        <f>((IF(S351=Datos!$B$83,0,IF(S351=Datos!$B$84,5,IF(S351=Datos!$B$85,10,IF(S351=Datos!$B$86,15,IF(S351=Datos!$B$87,20,IF(S351=Datos!$B$88,25,0)))))))/100)+((IF(T351=Datos!$B$83,0,IF(T351=Datos!$B$84,5,IF(T351=Datos!$B$85,10,IF(T351=Datos!$B$86,15,IF(T351=Datos!$B$87,20,IF(T351=Datos!$B$88,25,0)))))))/100)+((IF(U351=Datos!$B$83,0,IF(U351=Datos!$B$84,5,IF(U351=Datos!$B$85,10,IF(U351=Datos!$B$86,15,IF(U351=Datos!$B$87,20,IF(U351=Datos!$B$88,25,0)))))))/100)+((IF(V351=Datos!$B$83,0,IF(V351=Datos!$B$84,5,IF(V351=Datos!$B$85,10,IF(V351=Datos!$B$86,15,IF(V351=Datos!$B$87,20,IF(V351=Datos!$B$88,25,0)))))))/100)</f>
        <v>0</v>
      </c>
      <c r="X351" s="453"/>
      <c r="Y351" s="447"/>
      <c r="Z351" s="456"/>
      <c r="AA351" s="447"/>
      <c r="AB351" s="450"/>
      <c r="AC351" s="55"/>
    </row>
    <row r="352" spans="1:29" s="4" customFormat="1" ht="30" customHeight="1" x14ac:dyDescent="0.25">
      <c r="A352" s="105"/>
      <c r="B352" s="460"/>
      <c r="C352" s="461"/>
      <c r="D352" s="465"/>
      <c r="E352" s="469"/>
      <c r="F352" s="470"/>
      <c r="G352" s="259"/>
      <c r="H352" s="52"/>
      <c r="I352" s="53"/>
      <c r="J352" s="317"/>
      <c r="K352" s="317"/>
      <c r="L352" s="450"/>
      <c r="M352" s="53"/>
      <c r="N352" s="52"/>
      <c r="O352" s="52"/>
      <c r="P352" s="52"/>
      <c r="Q352" s="52"/>
      <c r="R352" s="53"/>
      <c r="S352" s="52"/>
      <c r="T352" s="52"/>
      <c r="U352" s="52"/>
      <c r="V352" s="52"/>
      <c r="W352" s="54">
        <f>((IF(S352=Datos!$B$83,0,IF(S352=Datos!$B$84,5,IF(S352=Datos!$B$85,10,IF(S352=Datos!$B$86,15,IF(S352=Datos!$B$87,20,IF(S352=Datos!$B$88,25,0)))))))/100)+((IF(T352=Datos!$B$83,0,IF(T352=Datos!$B$84,5,IF(T352=Datos!$B$85,10,IF(T352=Datos!$B$86,15,IF(T352=Datos!$B$87,20,IF(T352=Datos!$B$88,25,0)))))))/100)+((IF(U352=Datos!$B$83,0,IF(U352=Datos!$B$84,5,IF(U352=Datos!$B$85,10,IF(U352=Datos!$B$86,15,IF(U352=Datos!$B$87,20,IF(U352=Datos!$B$88,25,0)))))))/100)+((IF(V352=Datos!$B$83,0,IF(V352=Datos!$B$84,5,IF(V352=Datos!$B$85,10,IF(V352=Datos!$B$86,15,IF(V352=Datos!$B$87,20,IF(V352=Datos!$B$88,25,0)))))))/100)</f>
        <v>0</v>
      </c>
      <c r="X352" s="453"/>
      <c r="Y352" s="447"/>
      <c r="Z352" s="456"/>
      <c r="AA352" s="447"/>
      <c r="AB352" s="450"/>
      <c r="AC352" s="55"/>
    </row>
    <row r="353" spans="1:29" s="4" customFormat="1" ht="30" customHeight="1" thickBot="1" x14ac:dyDescent="0.3">
      <c r="A353" s="105"/>
      <c r="B353" s="462"/>
      <c r="C353" s="463"/>
      <c r="D353" s="466"/>
      <c r="E353" s="471"/>
      <c r="F353" s="472"/>
      <c r="G353" s="260"/>
      <c r="H353" s="70"/>
      <c r="I353" s="68"/>
      <c r="J353" s="318"/>
      <c r="K353" s="318"/>
      <c r="L353" s="451"/>
      <c r="M353" s="68"/>
      <c r="N353" s="70"/>
      <c r="O353" s="70"/>
      <c r="P353" s="70"/>
      <c r="Q353" s="70"/>
      <c r="R353" s="68"/>
      <c r="S353" s="70"/>
      <c r="T353" s="70"/>
      <c r="U353" s="70"/>
      <c r="V353" s="70"/>
      <c r="W353" s="69">
        <f>((IF(S353=Datos!$B$83,0,IF(S353=Datos!$B$84,5,IF(S353=Datos!$B$85,10,IF(S353=Datos!$B$86,15,IF(S353=Datos!$B$87,20,IF(S353=Datos!$B$88,25,0)))))))/100)+((IF(T353=Datos!$B$83,0,IF(T353=Datos!$B$84,5,IF(T353=Datos!$B$85,10,IF(T353=Datos!$B$86,15,IF(T353=Datos!$B$87,20,IF(T353=Datos!$B$88,25,0)))))))/100)+((IF(U353=Datos!$B$83,0,IF(U353=Datos!$B$84,5,IF(U353=Datos!$B$85,10,IF(U353=Datos!$B$86,15,IF(U353=Datos!$B$87,20,IF(U353=Datos!$B$88,25,0)))))))/100)+((IF(V353=Datos!$B$83,0,IF(V353=Datos!$B$84,5,IF(V353=Datos!$B$85,10,IF(V353=Datos!$B$86,15,IF(V353=Datos!$B$87,20,IF(V353=Datos!$B$88,25,0)))))))/100)</f>
        <v>0</v>
      </c>
      <c r="X353" s="454"/>
      <c r="Y353" s="448"/>
      <c r="Z353" s="457"/>
      <c r="AA353" s="448"/>
      <c r="AB353" s="451"/>
      <c r="AC353" s="59"/>
    </row>
    <row r="354" spans="1:29" s="4" customFormat="1" ht="30" customHeight="1" x14ac:dyDescent="0.25">
      <c r="A354" s="105"/>
      <c r="B354" s="458"/>
      <c r="C354" s="459"/>
      <c r="D354" s="464" t="str">
        <f>IF(B354=0,"",VLOOKUP(B354,'Datos SGC'!$B$50:$C$71,2))</f>
        <v/>
      </c>
      <c r="E354" s="467"/>
      <c r="F354" s="468"/>
      <c r="G354" s="258"/>
      <c r="H354" s="65"/>
      <c r="I354" s="66"/>
      <c r="J354" s="316"/>
      <c r="K354" s="316"/>
      <c r="L354" s="449" t="str">
        <f>IF(AND(J354=Datos!$B$186,K354=Datos!$B$193),Datos!$D$186,IF(AND(J354=Datos!$B$186,K354=Datos!$B$194),Datos!$E$186,IF(AND(J354=Datos!$B$186,K354=Datos!$B$195),Datos!$F$186,IF(AND(J354=Datos!$B$186,K354=Datos!$B$196),Datos!$G$186,IF(AND(J354=Datos!$B$186,K354=Datos!$B$197),Datos!$H$186,IF(AND(J354=Datos!$B$187,K354=Datos!$B$193),Datos!$D$187,IF(AND(J354=Datos!$B$187,K354=Datos!$B$194),Datos!$E$187,IF(AND(J354=Datos!$B$187,K354=Datos!$B$195),Datos!$F$187,IF(AND(J354=Datos!$B$187,K354=Datos!$B$196),Datos!$G$187,IF(AND(J354=Datos!$B$187,K354=Datos!$B$197),Datos!$H$187,IF(AND(J354=Datos!$B$188,K354=Datos!$B$193),Datos!$D$188,IF(AND(J354=Datos!$B$188,K354=Datos!$B$194),Datos!$E$188,IF(AND(J354=Datos!$B$188,K354=Datos!$B$195),Datos!$F$188,IF(AND(J354=Datos!$B$188,K354=Datos!$B$196),Datos!$G$188,IF(AND(J354=Datos!$B$188,K354=Datos!$B$197),Datos!$H$188,IF(AND(J354=Datos!$B$189,K354=Datos!$B$193),Datos!$D$189,IF(AND(J354=Datos!$B$189,K354=Datos!$B$194),Datos!$E$189,IF(AND(J354=Datos!$B$189,K354=Datos!$B$195),Datos!$F$189,IF(AND(J354=Datos!$B$189,K354=Datos!$B$196),Datos!$G$189,IF(AND(J354=Datos!$B$189,K354=Datos!$B$197),Datos!$H$189,IF(AND(J354=Datos!$B$190,K354=Datos!$B$193),Datos!$D$190,IF(AND(J354=Datos!$B$190,K354=Datos!$B$194),Datos!$E$190,IF(AND(J354=Datos!$B$190,K354=Datos!$B$195),Datos!$F$190,IF(AND(J354=Datos!$B$190,K354=Datos!$B$196),Datos!$G$190,IF(AND(J354=Datos!$B$190,K354=Datos!$B$197),Datos!$H$190,"-")))))))))))))))))))))))))</f>
        <v>-</v>
      </c>
      <c r="M354" s="66"/>
      <c r="N354" s="65"/>
      <c r="O354" s="65"/>
      <c r="P354" s="65"/>
      <c r="Q354" s="65"/>
      <c r="R354" s="66"/>
      <c r="S354" s="65"/>
      <c r="T354" s="65"/>
      <c r="U354" s="65"/>
      <c r="V354" s="65"/>
      <c r="W354" s="64">
        <f>((IF(S354=Datos!$B$83,0,IF(S354=Datos!$B$84,5,IF(S354=Datos!$B$85,10,IF(S354=Datos!$B$86,15,IF(S354=Datos!$B$87,20,IF(S354=Datos!$B$88,25,0)))))))/100)+((IF(T354=Datos!$B$83,0,IF(T354=Datos!$B$84,5,IF(T354=Datos!$B$85,10,IF(T354=Datos!$B$86,15,IF(T354=Datos!$B$87,20,IF(T354=Datos!$B$88,25,0)))))))/100)+((IF(U354=Datos!$B$83,0,IF(U354=Datos!$B$84,5,IF(U354=Datos!$B$85,10,IF(U354=Datos!$B$86,15,IF(U354=Datos!$B$87,20,IF(U354=Datos!$B$88,25,0)))))))/100)+((IF(V354=Datos!$B$83,0,IF(V354=Datos!$B$84,5,IF(V354=Datos!$B$85,10,IF(V354=Datos!$B$86,15,IF(V354=Datos!$B$87,20,IF(V354=Datos!$B$88,25,0)))))))/100)</f>
        <v>0</v>
      </c>
      <c r="X354" s="452">
        <f>IF(ISERROR((IF(R354=Datos!$B$80,W354,0)+IF(R355=Datos!$B$80,W355,0)+IF(R356=Datos!$B$80,W356,0)+IF(R357=Datos!$B$80,W357,0)+IF(R358=Datos!$B$80,W358,0)+IF(R359=Datos!$B$80,W359,0))/(IF(R354=Datos!$B$80,1,0)+IF(R355=Datos!$B$80,1,0)+IF(R356=Datos!$B$80,1,0)+IF(R357=Datos!$B$80,1,0)+IF(R358=Datos!$B$80,1,0)+IF(R359=Datos!$B$80,1,0))),0,(IF(R354=Datos!$B$80,W354,0)+IF(R355=Datos!$B$80,W355,0)+IF(R356=Datos!$B$80,W356,0)+IF(R357=Datos!$B$80,W357,0)+IF(R358=Datos!$B$80,W358,0)+IF(R359=Datos!$B$80,W359,0))/(IF(R354=Datos!$B$80,1,0)+IF(R355=Datos!$B$80,1,0)+IF(R356=Datos!$B$80,1,0)+IF(R357=Datos!$B$80,1,0)+IF(R358=Datos!$B$80,1,0)+IF(R359=Datos!$B$80,1,0)))</f>
        <v>0</v>
      </c>
      <c r="Y354" s="446" t="str">
        <f>IF(J354="","-",(IF(X354&gt;0,(IF(J354=Datos!$B$65,Datos!$B$65,IF(AND(J354=Datos!$B$66,X354&gt;0.49),Datos!$B$65,IF(AND(J354=Datos!$B$67,X354&gt;0.74),Datos!$B$65,IF(AND(J354=Datos!$B$67,X354&lt;0.75,X354&gt;0.49),Datos!$B$66,IF(AND(J354=Datos!$B$68,X354&gt;0.74),Datos!$B$66,IF(AND(J354=Datos!$B$68,X354&lt;0.75,X354&gt;0.49),Datos!$B$67,IF(AND(J354=Datos!$B$69,X354&gt;0.74),Datos!$B$67,IF(AND(J354=Datos!$B$69,X354&lt;0.75,X354&gt;0.49),Datos!$B$68,J354))))))))),J354)))</f>
        <v>-</v>
      </c>
      <c r="Z354" s="455">
        <f>IF(ISERROR((IF(R354=Datos!$B$79,W354,0)+IF(R355=Datos!$B$79,W355,0)+IF(R356=Datos!$B$79,W356,0)+IF(R357=Datos!$B$79,W357,0)+IF(R358=Datos!$B$79,W358,0)+IF(R359=Datos!$B$79,W359,0))/(IF(R354=Datos!$B$79,1,0)+IF(R355=Datos!$B$79,1,0)+IF(R356=Datos!$B$79,1,0)+IF(R357=Datos!$B$79,1,0)+IF(R358=Datos!$B$79,1,0)+IF(R359=Datos!$B$79,1,0))),0,(IF(R354=Datos!$B$79,W354,0)+IF(R355=Datos!$B$79,W355,0)+IF(R356=Datos!$B$79,W356,0)+IF(R357=Datos!$B$79,W357,0)+IF(R358=Datos!$B$79,W358,0)+IF(R359=Datos!$B$79,W359,0))/(IF(R354=Datos!$B$79,1,0)+IF(R355=Datos!$B$79,1,0)+IF(R356=Datos!$B$79,1,0)+IF(R357=Datos!$B$79,1,0)+IF(R358=Datos!$B$79,1,0)+IF(R359=Datos!$B$79,1,0)))</f>
        <v>0</v>
      </c>
      <c r="AA354" s="446" t="str">
        <f>IF(K354="","-",(IF(Z354&gt;0,(IF(K354=Datos!$B$72,Datos!$B$72,IF(AND(K354=Datos!$B$73,Z354&gt;0.49),Datos!$B$72,IF(AND(K354=Datos!$B$74,Z354&gt;0.74),Datos!$B$72,IF(AND(K354=Datos!$B$74,Z354&lt;0.75,Z354&gt;0.49),Datos!$B$73,IF(AND(K354=Datos!$B$75,Z354&gt;0.74),Datos!$B$73,IF(AND(K354=Datos!$B$75,Z354&lt;0.75,Z354&gt;0.49),Datos!$B$74,IF(AND(K354=Datos!$B$76,Z354&gt;0.74),Datos!$B$74,IF(AND(K354=Datos!$B$76,Z354&lt;0.75,Z354&gt;0.49),Datos!$B$75,K354))))))))),K354)))</f>
        <v>-</v>
      </c>
      <c r="AB354" s="449" t="str">
        <f>IF(AND(Y354=Datos!$B$186,AA354=Datos!$B$193),Datos!$D$186,IF(AND(Y354=Datos!$B$186,AA354=Datos!$B$194),Datos!$E$186,IF(AND(Y354=Datos!$B$186,AA354=Datos!$B$195),Datos!$F$186,IF(AND(Y354=Datos!$B$186,AA354=Datos!$B$196),Datos!$G$186,IF(AND(Y354=Datos!$B$186,AA354=Datos!$B$197),Datos!$H$186,IF(AND(Y354=Datos!$B$187,AA354=Datos!$B$193),Datos!$D$187,IF(AND(Y354=Datos!$B$187,AA354=Datos!$B$194),Datos!$E$187,IF(AND(Y354=Datos!$B$187,AA354=Datos!$B$195),Datos!$F$187,IF(AND(Y354=Datos!$B$187,AA354=Datos!$B$196),Datos!$G$187,IF(AND(Y354=Datos!$B$187,AA354=Datos!$B$197),Datos!$H$187,IF(AND(Y354=Datos!$B$188,AA354=Datos!$B$193),Datos!$D$188,IF(AND(Y354=Datos!$B$188,AA354=Datos!$B$194),Datos!$E$188,IF(AND(Y354=Datos!$B$188,AA354=Datos!$B$195),Datos!$F$188,IF(AND(Y354=Datos!$B$188,AA354=Datos!$B$196),Datos!$G$188,IF(AND(Y354=Datos!$B$188,AA354=Datos!$B$197),Datos!$H$188,IF(AND(Y354=Datos!$B$189,AA354=Datos!$B$193),Datos!$D$189,IF(AND(Y354=Datos!$B$189,AA354=Datos!$B$194),Datos!$E$189,IF(AND(Y354=Datos!$B$189,AA354=Datos!$B$195),Datos!$F$189,IF(AND(Y354=Datos!$B$189,AA354=Datos!$B$196),Datos!$G$189,IF(AND(Y354=Datos!$B$189,AA354=Datos!$B$197),Datos!$H$189,IF(AND(Y354=Datos!$B$190,AA354=Datos!$B$193),Datos!$D$190,IF(AND(Y354=Datos!$B$190,AA354=Datos!$B$194),Datos!$E$190,IF(AND(Y354=Datos!$B$190,AA354=Datos!$B$195),Datos!$F$190,IF(AND(Y354=Datos!$B$190,AA354=Datos!$B$196),Datos!$G$190,IF(AND(Y354=Datos!$B$190,AA354=Datos!$B$197),Datos!$H$190,"-")))))))))))))))))))))))))</f>
        <v>-</v>
      </c>
      <c r="AC354" s="51"/>
    </row>
    <row r="355" spans="1:29" s="4" customFormat="1" ht="30" customHeight="1" x14ac:dyDescent="0.25">
      <c r="A355" s="105"/>
      <c r="B355" s="460"/>
      <c r="C355" s="461"/>
      <c r="D355" s="465"/>
      <c r="E355" s="469"/>
      <c r="F355" s="470"/>
      <c r="G355" s="259"/>
      <c r="H355" s="52"/>
      <c r="I355" s="53"/>
      <c r="J355" s="317"/>
      <c r="K355" s="317"/>
      <c r="L355" s="450"/>
      <c r="M355" s="53"/>
      <c r="N355" s="52"/>
      <c r="O355" s="52"/>
      <c r="P355" s="52"/>
      <c r="Q355" s="52"/>
      <c r="R355" s="53"/>
      <c r="S355" s="52"/>
      <c r="T355" s="52"/>
      <c r="U355" s="52"/>
      <c r="V355" s="52"/>
      <c r="W355" s="54">
        <f>((IF(S355=Datos!$B$83,0,IF(S355=Datos!$B$84,5,IF(S355=Datos!$B$85,10,IF(S355=Datos!$B$86,15,IF(S355=Datos!$B$87,20,IF(S355=Datos!$B$88,25,0)))))))/100)+((IF(T355=Datos!$B$83,0,IF(T355=Datos!$B$84,5,IF(T355=Datos!$B$85,10,IF(T355=Datos!$B$86,15,IF(T355=Datos!$B$87,20,IF(T355=Datos!$B$88,25,0)))))))/100)+((IF(U355=Datos!$B$83,0,IF(U355=Datos!$B$84,5,IF(U355=Datos!$B$85,10,IF(U355=Datos!$B$86,15,IF(U355=Datos!$B$87,20,IF(U355=Datos!$B$88,25,0)))))))/100)+((IF(V355=Datos!$B$83,0,IF(V355=Datos!$B$84,5,IF(V355=Datos!$B$85,10,IF(V355=Datos!$B$86,15,IF(V355=Datos!$B$87,20,IF(V355=Datos!$B$88,25,0)))))))/100)</f>
        <v>0</v>
      </c>
      <c r="X355" s="453"/>
      <c r="Y355" s="447"/>
      <c r="Z355" s="456"/>
      <c r="AA355" s="447"/>
      <c r="AB355" s="450"/>
      <c r="AC355" s="55"/>
    </row>
    <row r="356" spans="1:29" s="4" customFormat="1" ht="30" customHeight="1" x14ac:dyDescent="0.25">
      <c r="A356" s="105"/>
      <c r="B356" s="460"/>
      <c r="C356" s="461"/>
      <c r="D356" s="465"/>
      <c r="E356" s="469"/>
      <c r="F356" s="470"/>
      <c r="G356" s="259"/>
      <c r="H356" s="52"/>
      <c r="I356" s="53"/>
      <c r="J356" s="317"/>
      <c r="K356" s="317"/>
      <c r="L356" s="450"/>
      <c r="M356" s="53"/>
      <c r="N356" s="52"/>
      <c r="O356" s="52"/>
      <c r="P356" s="52"/>
      <c r="Q356" s="52"/>
      <c r="R356" s="53"/>
      <c r="S356" s="52"/>
      <c r="T356" s="52"/>
      <c r="U356" s="52"/>
      <c r="V356" s="52"/>
      <c r="W356" s="54">
        <f>((IF(S356=Datos!$B$83,0,IF(S356=Datos!$B$84,5,IF(S356=Datos!$B$85,10,IF(S356=Datos!$B$86,15,IF(S356=Datos!$B$87,20,IF(S356=Datos!$B$88,25,0)))))))/100)+((IF(T356=Datos!$B$83,0,IF(T356=Datos!$B$84,5,IF(T356=Datos!$B$85,10,IF(T356=Datos!$B$86,15,IF(T356=Datos!$B$87,20,IF(T356=Datos!$B$88,25,0)))))))/100)+((IF(U356=Datos!$B$83,0,IF(U356=Datos!$B$84,5,IF(U356=Datos!$B$85,10,IF(U356=Datos!$B$86,15,IF(U356=Datos!$B$87,20,IF(U356=Datos!$B$88,25,0)))))))/100)+((IF(V356=Datos!$B$83,0,IF(V356=Datos!$B$84,5,IF(V356=Datos!$B$85,10,IF(V356=Datos!$B$86,15,IF(V356=Datos!$B$87,20,IF(V356=Datos!$B$88,25,0)))))))/100)</f>
        <v>0</v>
      </c>
      <c r="X356" s="453"/>
      <c r="Y356" s="447"/>
      <c r="Z356" s="456"/>
      <c r="AA356" s="447"/>
      <c r="AB356" s="450"/>
      <c r="AC356" s="55"/>
    </row>
    <row r="357" spans="1:29" s="4" customFormat="1" ht="30" customHeight="1" x14ac:dyDescent="0.25">
      <c r="A357" s="105"/>
      <c r="B357" s="460"/>
      <c r="C357" s="461"/>
      <c r="D357" s="465"/>
      <c r="E357" s="469"/>
      <c r="F357" s="470"/>
      <c r="G357" s="259"/>
      <c r="H357" s="52"/>
      <c r="I357" s="53"/>
      <c r="J357" s="317"/>
      <c r="K357" s="317"/>
      <c r="L357" s="450"/>
      <c r="M357" s="53"/>
      <c r="N357" s="52"/>
      <c r="O357" s="52"/>
      <c r="P357" s="52"/>
      <c r="Q357" s="52"/>
      <c r="R357" s="53"/>
      <c r="S357" s="52"/>
      <c r="T357" s="52"/>
      <c r="U357" s="52"/>
      <c r="V357" s="52"/>
      <c r="W357" s="54">
        <f>((IF(S357=Datos!$B$83,0,IF(S357=Datos!$B$84,5,IF(S357=Datos!$B$85,10,IF(S357=Datos!$B$86,15,IF(S357=Datos!$B$87,20,IF(S357=Datos!$B$88,25,0)))))))/100)+((IF(T357=Datos!$B$83,0,IF(T357=Datos!$B$84,5,IF(T357=Datos!$B$85,10,IF(T357=Datos!$B$86,15,IF(T357=Datos!$B$87,20,IF(T357=Datos!$B$88,25,0)))))))/100)+((IF(U357=Datos!$B$83,0,IF(U357=Datos!$B$84,5,IF(U357=Datos!$B$85,10,IF(U357=Datos!$B$86,15,IF(U357=Datos!$B$87,20,IF(U357=Datos!$B$88,25,0)))))))/100)+((IF(V357=Datos!$B$83,0,IF(V357=Datos!$B$84,5,IF(V357=Datos!$B$85,10,IF(V357=Datos!$B$86,15,IF(V357=Datos!$B$87,20,IF(V357=Datos!$B$88,25,0)))))))/100)</f>
        <v>0</v>
      </c>
      <c r="X357" s="453"/>
      <c r="Y357" s="447"/>
      <c r="Z357" s="456"/>
      <c r="AA357" s="447"/>
      <c r="AB357" s="450"/>
      <c r="AC357" s="55"/>
    </row>
    <row r="358" spans="1:29" s="4" customFormat="1" ht="30" customHeight="1" x14ac:dyDescent="0.25">
      <c r="A358" s="105"/>
      <c r="B358" s="460"/>
      <c r="C358" s="461"/>
      <c r="D358" s="465"/>
      <c r="E358" s="469"/>
      <c r="F358" s="470"/>
      <c r="G358" s="259"/>
      <c r="H358" s="52"/>
      <c r="I358" s="53"/>
      <c r="J358" s="317"/>
      <c r="K358" s="317"/>
      <c r="L358" s="450"/>
      <c r="M358" s="53"/>
      <c r="N358" s="52"/>
      <c r="O358" s="52"/>
      <c r="P358" s="52"/>
      <c r="Q358" s="52"/>
      <c r="R358" s="53"/>
      <c r="S358" s="52"/>
      <c r="T358" s="52"/>
      <c r="U358" s="52"/>
      <c r="V358" s="52"/>
      <c r="W358" s="54">
        <f>((IF(S358=Datos!$B$83,0,IF(S358=Datos!$B$84,5,IF(S358=Datos!$B$85,10,IF(S358=Datos!$B$86,15,IF(S358=Datos!$B$87,20,IF(S358=Datos!$B$88,25,0)))))))/100)+((IF(T358=Datos!$B$83,0,IF(T358=Datos!$B$84,5,IF(T358=Datos!$B$85,10,IF(T358=Datos!$B$86,15,IF(T358=Datos!$B$87,20,IF(T358=Datos!$B$88,25,0)))))))/100)+((IF(U358=Datos!$B$83,0,IF(U358=Datos!$B$84,5,IF(U358=Datos!$B$85,10,IF(U358=Datos!$B$86,15,IF(U358=Datos!$B$87,20,IF(U358=Datos!$B$88,25,0)))))))/100)+((IF(V358=Datos!$B$83,0,IF(V358=Datos!$B$84,5,IF(V358=Datos!$B$85,10,IF(V358=Datos!$B$86,15,IF(V358=Datos!$B$87,20,IF(V358=Datos!$B$88,25,0)))))))/100)</f>
        <v>0</v>
      </c>
      <c r="X358" s="453"/>
      <c r="Y358" s="447"/>
      <c r="Z358" s="456"/>
      <c r="AA358" s="447"/>
      <c r="AB358" s="450"/>
      <c r="AC358" s="55"/>
    </row>
    <row r="359" spans="1:29" s="4" customFormat="1" ht="30" customHeight="1" thickBot="1" x14ac:dyDescent="0.3">
      <c r="A359" s="105"/>
      <c r="B359" s="462"/>
      <c r="C359" s="463"/>
      <c r="D359" s="466"/>
      <c r="E359" s="471"/>
      <c r="F359" s="472"/>
      <c r="G359" s="260"/>
      <c r="H359" s="70"/>
      <c r="I359" s="68"/>
      <c r="J359" s="318"/>
      <c r="K359" s="318"/>
      <c r="L359" s="451"/>
      <c r="M359" s="68"/>
      <c r="N359" s="70"/>
      <c r="O359" s="70"/>
      <c r="P359" s="70"/>
      <c r="Q359" s="70"/>
      <c r="R359" s="68"/>
      <c r="S359" s="70"/>
      <c r="T359" s="70"/>
      <c r="U359" s="70"/>
      <c r="V359" s="70"/>
      <c r="W359" s="69">
        <f>((IF(S359=Datos!$B$83,0,IF(S359=Datos!$B$84,5,IF(S359=Datos!$B$85,10,IF(S359=Datos!$B$86,15,IF(S359=Datos!$B$87,20,IF(S359=Datos!$B$88,25,0)))))))/100)+((IF(T359=Datos!$B$83,0,IF(T359=Datos!$B$84,5,IF(T359=Datos!$B$85,10,IF(T359=Datos!$B$86,15,IF(T359=Datos!$B$87,20,IF(T359=Datos!$B$88,25,0)))))))/100)+((IF(U359=Datos!$B$83,0,IF(U359=Datos!$B$84,5,IF(U359=Datos!$B$85,10,IF(U359=Datos!$B$86,15,IF(U359=Datos!$B$87,20,IF(U359=Datos!$B$88,25,0)))))))/100)+((IF(V359=Datos!$B$83,0,IF(V359=Datos!$B$84,5,IF(V359=Datos!$B$85,10,IF(V359=Datos!$B$86,15,IF(V359=Datos!$B$87,20,IF(V359=Datos!$B$88,25,0)))))))/100)</f>
        <v>0</v>
      </c>
      <c r="X359" s="454"/>
      <c r="Y359" s="448"/>
      <c r="Z359" s="457"/>
      <c r="AA359" s="448"/>
      <c r="AB359" s="451"/>
      <c r="AC359" s="59"/>
    </row>
    <row r="360" spans="1:29" s="4" customFormat="1" ht="30" customHeight="1" x14ac:dyDescent="0.25">
      <c r="A360" s="105"/>
      <c r="B360" s="458"/>
      <c r="C360" s="459"/>
      <c r="D360" s="464" t="str">
        <f>IF(B360=0,"",VLOOKUP(B360,'Datos SGC'!$B$50:$C$71,2))</f>
        <v/>
      </c>
      <c r="E360" s="467"/>
      <c r="F360" s="468"/>
      <c r="G360" s="258"/>
      <c r="H360" s="65"/>
      <c r="I360" s="66"/>
      <c r="J360" s="316"/>
      <c r="K360" s="316"/>
      <c r="L360" s="449" t="str">
        <f>IF(AND(J360=Datos!$B$186,K360=Datos!$B$193),Datos!$D$186,IF(AND(J360=Datos!$B$186,K360=Datos!$B$194),Datos!$E$186,IF(AND(J360=Datos!$B$186,K360=Datos!$B$195),Datos!$F$186,IF(AND(J360=Datos!$B$186,K360=Datos!$B$196),Datos!$G$186,IF(AND(J360=Datos!$B$186,K360=Datos!$B$197),Datos!$H$186,IF(AND(J360=Datos!$B$187,K360=Datos!$B$193),Datos!$D$187,IF(AND(J360=Datos!$B$187,K360=Datos!$B$194),Datos!$E$187,IF(AND(J360=Datos!$B$187,K360=Datos!$B$195),Datos!$F$187,IF(AND(J360=Datos!$B$187,K360=Datos!$B$196),Datos!$G$187,IF(AND(J360=Datos!$B$187,K360=Datos!$B$197),Datos!$H$187,IF(AND(J360=Datos!$B$188,K360=Datos!$B$193),Datos!$D$188,IF(AND(J360=Datos!$B$188,K360=Datos!$B$194),Datos!$E$188,IF(AND(J360=Datos!$B$188,K360=Datos!$B$195),Datos!$F$188,IF(AND(J360=Datos!$B$188,K360=Datos!$B$196),Datos!$G$188,IF(AND(J360=Datos!$B$188,K360=Datos!$B$197),Datos!$H$188,IF(AND(J360=Datos!$B$189,K360=Datos!$B$193),Datos!$D$189,IF(AND(J360=Datos!$B$189,K360=Datos!$B$194),Datos!$E$189,IF(AND(J360=Datos!$B$189,K360=Datos!$B$195),Datos!$F$189,IF(AND(J360=Datos!$B$189,K360=Datos!$B$196),Datos!$G$189,IF(AND(J360=Datos!$B$189,K360=Datos!$B$197),Datos!$H$189,IF(AND(J360=Datos!$B$190,K360=Datos!$B$193),Datos!$D$190,IF(AND(J360=Datos!$B$190,K360=Datos!$B$194),Datos!$E$190,IF(AND(J360=Datos!$B$190,K360=Datos!$B$195),Datos!$F$190,IF(AND(J360=Datos!$B$190,K360=Datos!$B$196),Datos!$G$190,IF(AND(J360=Datos!$B$190,K360=Datos!$B$197),Datos!$H$190,"-")))))))))))))))))))))))))</f>
        <v>-</v>
      </c>
      <c r="M360" s="66"/>
      <c r="N360" s="65"/>
      <c r="O360" s="65"/>
      <c r="P360" s="65"/>
      <c r="Q360" s="65"/>
      <c r="R360" s="66"/>
      <c r="S360" s="65"/>
      <c r="T360" s="65"/>
      <c r="U360" s="65"/>
      <c r="V360" s="65"/>
      <c r="W360" s="64">
        <f>((IF(S360=Datos!$B$83,0,IF(S360=Datos!$B$84,5,IF(S360=Datos!$B$85,10,IF(S360=Datos!$B$86,15,IF(S360=Datos!$B$87,20,IF(S360=Datos!$B$88,25,0)))))))/100)+((IF(T360=Datos!$B$83,0,IF(T360=Datos!$B$84,5,IF(T360=Datos!$B$85,10,IF(T360=Datos!$B$86,15,IF(T360=Datos!$B$87,20,IF(T360=Datos!$B$88,25,0)))))))/100)+((IF(U360=Datos!$B$83,0,IF(U360=Datos!$B$84,5,IF(U360=Datos!$B$85,10,IF(U360=Datos!$B$86,15,IF(U360=Datos!$B$87,20,IF(U360=Datos!$B$88,25,0)))))))/100)+((IF(V360=Datos!$B$83,0,IF(V360=Datos!$B$84,5,IF(V360=Datos!$B$85,10,IF(V360=Datos!$B$86,15,IF(V360=Datos!$B$87,20,IF(V360=Datos!$B$88,25,0)))))))/100)</f>
        <v>0</v>
      </c>
      <c r="X360" s="452">
        <f>IF(ISERROR((IF(R360=Datos!$B$80,W360,0)+IF(R361=Datos!$B$80,W361,0)+IF(R362=Datos!$B$80,W362,0)+IF(R363=Datos!$B$80,W363,0)+IF(R364=Datos!$B$80,W364,0)+IF(R365=Datos!$B$80,W365,0))/(IF(R360=Datos!$B$80,1,0)+IF(R361=Datos!$B$80,1,0)+IF(R362=Datos!$B$80,1,0)+IF(R363=Datos!$B$80,1,0)+IF(R364=Datos!$B$80,1,0)+IF(R365=Datos!$B$80,1,0))),0,(IF(R360=Datos!$B$80,W360,0)+IF(R361=Datos!$B$80,W361,0)+IF(R362=Datos!$B$80,W362,0)+IF(R363=Datos!$B$80,W363,0)+IF(R364=Datos!$B$80,W364,0)+IF(R365=Datos!$B$80,W365,0))/(IF(R360=Datos!$B$80,1,0)+IF(R361=Datos!$B$80,1,0)+IF(R362=Datos!$B$80,1,0)+IF(R363=Datos!$B$80,1,0)+IF(R364=Datos!$B$80,1,0)+IF(R365=Datos!$B$80,1,0)))</f>
        <v>0</v>
      </c>
      <c r="Y360" s="446" t="str">
        <f>IF(J360="","-",(IF(X360&gt;0,(IF(J360=Datos!$B$65,Datos!$B$65,IF(AND(J360=Datos!$B$66,X360&gt;0.49),Datos!$B$65,IF(AND(J360=Datos!$B$67,X360&gt;0.74),Datos!$B$65,IF(AND(J360=Datos!$B$67,X360&lt;0.75,X360&gt;0.49),Datos!$B$66,IF(AND(J360=Datos!$B$68,X360&gt;0.74),Datos!$B$66,IF(AND(J360=Datos!$B$68,X360&lt;0.75,X360&gt;0.49),Datos!$B$67,IF(AND(J360=Datos!$B$69,X360&gt;0.74),Datos!$B$67,IF(AND(J360=Datos!$B$69,X360&lt;0.75,X360&gt;0.49),Datos!$B$68,J360))))))))),J360)))</f>
        <v>-</v>
      </c>
      <c r="Z360" s="455">
        <f>IF(ISERROR((IF(R360=Datos!$B$79,W360,0)+IF(R361=Datos!$B$79,W361,0)+IF(R362=Datos!$B$79,W362,0)+IF(R363=Datos!$B$79,W363,0)+IF(R364=Datos!$B$79,W364,0)+IF(R365=Datos!$B$79,W365,0))/(IF(R360=Datos!$B$79,1,0)+IF(R361=Datos!$B$79,1,0)+IF(R362=Datos!$B$79,1,0)+IF(R363=Datos!$B$79,1,0)+IF(R364=Datos!$B$79,1,0)+IF(R365=Datos!$B$79,1,0))),0,(IF(R360=Datos!$B$79,W360,0)+IF(R361=Datos!$B$79,W361,0)+IF(R362=Datos!$B$79,W362,0)+IF(R363=Datos!$B$79,W363,0)+IF(R364=Datos!$B$79,W364,0)+IF(R365=Datos!$B$79,W365,0))/(IF(R360=Datos!$B$79,1,0)+IF(R361=Datos!$B$79,1,0)+IF(R362=Datos!$B$79,1,0)+IF(R363=Datos!$B$79,1,0)+IF(R364=Datos!$B$79,1,0)+IF(R365=Datos!$B$79,1,0)))</f>
        <v>0</v>
      </c>
      <c r="AA360" s="446" t="str">
        <f>IF(K360="","-",(IF(Z360&gt;0,(IF(K360=Datos!$B$72,Datos!$B$72,IF(AND(K360=Datos!$B$73,Z360&gt;0.49),Datos!$B$72,IF(AND(K360=Datos!$B$74,Z360&gt;0.74),Datos!$B$72,IF(AND(K360=Datos!$B$74,Z360&lt;0.75,Z360&gt;0.49),Datos!$B$73,IF(AND(K360=Datos!$B$75,Z360&gt;0.74),Datos!$B$73,IF(AND(K360=Datos!$B$75,Z360&lt;0.75,Z360&gt;0.49),Datos!$B$74,IF(AND(K360=Datos!$B$76,Z360&gt;0.74),Datos!$B$74,IF(AND(K360=Datos!$B$76,Z360&lt;0.75,Z360&gt;0.49),Datos!$B$75,K360))))))))),K360)))</f>
        <v>-</v>
      </c>
      <c r="AB360" s="449" t="str">
        <f>IF(AND(Y360=Datos!$B$186,AA360=Datos!$B$193),Datos!$D$186,IF(AND(Y360=Datos!$B$186,AA360=Datos!$B$194),Datos!$E$186,IF(AND(Y360=Datos!$B$186,AA360=Datos!$B$195),Datos!$F$186,IF(AND(Y360=Datos!$B$186,AA360=Datos!$B$196),Datos!$G$186,IF(AND(Y360=Datos!$B$186,AA360=Datos!$B$197),Datos!$H$186,IF(AND(Y360=Datos!$B$187,AA360=Datos!$B$193),Datos!$D$187,IF(AND(Y360=Datos!$B$187,AA360=Datos!$B$194),Datos!$E$187,IF(AND(Y360=Datos!$B$187,AA360=Datos!$B$195),Datos!$F$187,IF(AND(Y360=Datos!$B$187,AA360=Datos!$B$196),Datos!$G$187,IF(AND(Y360=Datos!$B$187,AA360=Datos!$B$197),Datos!$H$187,IF(AND(Y360=Datos!$B$188,AA360=Datos!$B$193),Datos!$D$188,IF(AND(Y360=Datos!$B$188,AA360=Datos!$B$194),Datos!$E$188,IF(AND(Y360=Datos!$B$188,AA360=Datos!$B$195),Datos!$F$188,IF(AND(Y360=Datos!$B$188,AA360=Datos!$B$196),Datos!$G$188,IF(AND(Y360=Datos!$B$188,AA360=Datos!$B$197),Datos!$H$188,IF(AND(Y360=Datos!$B$189,AA360=Datos!$B$193),Datos!$D$189,IF(AND(Y360=Datos!$B$189,AA360=Datos!$B$194),Datos!$E$189,IF(AND(Y360=Datos!$B$189,AA360=Datos!$B$195),Datos!$F$189,IF(AND(Y360=Datos!$B$189,AA360=Datos!$B$196),Datos!$G$189,IF(AND(Y360=Datos!$B$189,AA360=Datos!$B$197),Datos!$H$189,IF(AND(Y360=Datos!$B$190,AA360=Datos!$B$193),Datos!$D$190,IF(AND(Y360=Datos!$B$190,AA360=Datos!$B$194),Datos!$E$190,IF(AND(Y360=Datos!$B$190,AA360=Datos!$B$195),Datos!$F$190,IF(AND(Y360=Datos!$B$190,AA360=Datos!$B$196),Datos!$G$190,IF(AND(Y360=Datos!$B$190,AA360=Datos!$B$197),Datos!$H$190,"-")))))))))))))))))))))))))</f>
        <v>-</v>
      </c>
      <c r="AC360" s="51"/>
    </row>
    <row r="361" spans="1:29" s="4" customFormat="1" ht="30" customHeight="1" x14ac:dyDescent="0.25">
      <c r="A361" s="105"/>
      <c r="B361" s="460"/>
      <c r="C361" s="461"/>
      <c r="D361" s="465"/>
      <c r="E361" s="469"/>
      <c r="F361" s="470"/>
      <c r="G361" s="259"/>
      <c r="H361" s="52"/>
      <c r="I361" s="53"/>
      <c r="J361" s="317"/>
      <c r="K361" s="317"/>
      <c r="L361" s="450"/>
      <c r="M361" s="53"/>
      <c r="N361" s="52"/>
      <c r="O361" s="52"/>
      <c r="P361" s="52"/>
      <c r="Q361" s="52"/>
      <c r="R361" s="53"/>
      <c r="S361" s="52"/>
      <c r="T361" s="52"/>
      <c r="U361" s="52"/>
      <c r="V361" s="52"/>
      <c r="W361" s="54">
        <f>((IF(S361=Datos!$B$83,0,IF(S361=Datos!$B$84,5,IF(S361=Datos!$B$85,10,IF(S361=Datos!$B$86,15,IF(S361=Datos!$B$87,20,IF(S361=Datos!$B$88,25,0)))))))/100)+((IF(T361=Datos!$B$83,0,IF(T361=Datos!$B$84,5,IF(T361=Datos!$B$85,10,IF(T361=Datos!$B$86,15,IF(T361=Datos!$B$87,20,IF(T361=Datos!$B$88,25,0)))))))/100)+((IF(U361=Datos!$B$83,0,IF(U361=Datos!$B$84,5,IF(U361=Datos!$B$85,10,IF(U361=Datos!$B$86,15,IF(U361=Datos!$B$87,20,IF(U361=Datos!$B$88,25,0)))))))/100)+((IF(V361=Datos!$B$83,0,IF(V361=Datos!$B$84,5,IF(V361=Datos!$B$85,10,IF(V361=Datos!$B$86,15,IF(V361=Datos!$B$87,20,IF(V361=Datos!$B$88,25,0)))))))/100)</f>
        <v>0</v>
      </c>
      <c r="X361" s="453"/>
      <c r="Y361" s="447"/>
      <c r="Z361" s="456"/>
      <c r="AA361" s="447"/>
      <c r="AB361" s="450"/>
      <c r="AC361" s="55"/>
    </row>
    <row r="362" spans="1:29" s="4" customFormat="1" ht="30" customHeight="1" x14ac:dyDescent="0.25">
      <c r="A362" s="105"/>
      <c r="B362" s="460"/>
      <c r="C362" s="461"/>
      <c r="D362" s="465"/>
      <c r="E362" s="469"/>
      <c r="F362" s="470"/>
      <c r="G362" s="259"/>
      <c r="H362" s="52"/>
      <c r="I362" s="53"/>
      <c r="J362" s="317"/>
      <c r="K362" s="317"/>
      <c r="L362" s="450"/>
      <c r="M362" s="53"/>
      <c r="N362" s="52"/>
      <c r="O362" s="52"/>
      <c r="P362" s="52"/>
      <c r="Q362" s="52"/>
      <c r="R362" s="53"/>
      <c r="S362" s="52"/>
      <c r="T362" s="52"/>
      <c r="U362" s="52"/>
      <c r="V362" s="52"/>
      <c r="W362" s="54">
        <f>((IF(S362=Datos!$B$83,0,IF(S362=Datos!$B$84,5,IF(S362=Datos!$B$85,10,IF(S362=Datos!$B$86,15,IF(S362=Datos!$B$87,20,IF(S362=Datos!$B$88,25,0)))))))/100)+((IF(T362=Datos!$B$83,0,IF(T362=Datos!$B$84,5,IF(T362=Datos!$B$85,10,IF(T362=Datos!$B$86,15,IF(T362=Datos!$B$87,20,IF(T362=Datos!$B$88,25,0)))))))/100)+((IF(U362=Datos!$B$83,0,IF(U362=Datos!$B$84,5,IF(U362=Datos!$B$85,10,IF(U362=Datos!$B$86,15,IF(U362=Datos!$B$87,20,IF(U362=Datos!$B$88,25,0)))))))/100)+((IF(V362=Datos!$B$83,0,IF(V362=Datos!$B$84,5,IF(V362=Datos!$B$85,10,IF(V362=Datos!$B$86,15,IF(V362=Datos!$B$87,20,IF(V362=Datos!$B$88,25,0)))))))/100)</f>
        <v>0</v>
      </c>
      <c r="X362" s="453"/>
      <c r="Y362" s="447"/>
      <c r="Z362" s="456"/>
      <c r="AA362" s="447"/>
      <c r="AB362" s="450"/>
      <c r="AC362" s="55"/>
    </row>
    <row r="363" spans="1:29" s="4" customFormat="1" ht="30" customHeight="1" x14ac:dyDescent="0.25">
      <c r="A363" s="105"/>
      <c r="B363" s="460"/>
      <c r="C363" s="461"/>
      <c r="D363" s="465"/>
      <c r="E363" s="469"/>
      <c r="F363" s="470"/>
      <c r="G363" s="259"/>
      <c r="H363" s="52"/>
      <c r="I363" s="53"/>
      <c r="J363" s="317"/>
      <c r="K363" s="317"/>
      <c r="L363" s="450"/>
      <c r="M363" s="53"/>
      <c r="N363" s="52"/>
      <c r="O363" s="52"/>
      <c r="P363" s="52"/>
      <c r="Q363" s="52"/>
      <c r="R363" s="53"/>
      <c r="S363" s="52"/>
      <c r="T363" s="52"/>
      <c r="U363" s="52"/>
      <c r="V363" s="52"/>
      <c r="W363" s="54">
        <f>((IF(S363=Datos!$B$83,0,IF(S363=Datos!$B$84,5,IF(S363=Datos!$B$85,10,IF(S363=Datos!$B$86,15,IF(S363=Datos!$B$87,20,IF(S363=Datos!$B$88,25,0)))))))/100)+((IF(T363=Datos!$B$83,0,IF(T363=Datos!$B$84,5,IF(T363=Datos!$B$85,10,IF(T363=Datos!$B$86,15,IF(T363=Datos!$B$87,20,IF(T363=Datos!$B$88,25,0)))))))/100)+((IF(U363=Datos!$B$83,0,IF(U363=Datos!$B$84,5,IF(U363=Datos!$B$85,10,IF(U363=Datos!$B$86,15,IF(U363=Datos!$B$87,20,IF(U363=Datos!$B$88,25,0)))))))/100)+((IF(V363=Datos!$B$83,0,IF(V363=Datos!$B$84,5,IF(V363=Datos!$B$85,10,IF(V363=Datos!$B$86,15,IF(V363=Datos!$B$87,20,IF(V363=Datos!$B$88,25,0)))))))/100)</f>
        <v>0</v>
      </c>
      <c r="X363" s="453"/>
      <c r="Y363" s="447"/>
      <c r="Z363" s="456"/>
      <c r="AA363" s="447"/>
      <c r="AB363" s="450"/>
      <c r="AC363" s="55"/>
    </row>
    <row r="364" spans="1:29" s="4" customFormat="1" ht="30" customHeight="1" x14ac:dyDescent="0.25">
      <c r="A364" s="105"/>
      <c r="B364" s="460"/>
      <c r="C364" s="461"/>
      <c r="D364" s="465"/>
      <c r="E364" s="469"/>
      <c r="F364" s="470"/>
      <c r="G364" s="259"/>
      <c r="H364" s="52"/>
      <c r="I364" s="53"/>
      <c r="J364" s="317"/>
      <c r="K364" s="317"/>
      <c r="L364" s="450"/>
      <c r="M364" s="53"/>
      <c r="N364" s="52"/>
      <c r="O364" s="52"/>
      <c r="P364" s="52"/>
      <c r="Q364" s="52"/>
      <c r="R364" s="53"/>
      <c r="S364" s="52"/>
      <c r="T364" s="52"/>
      <c r="U364" s="52"/>
      <c r="V364" s="52"/>
      <c r="W364" s="54">
        <f>((IF(S364=Datos!$B$83,0,IF(S364=Datos!$B$84,5,IF(S364=Datos!$B$85,10,IF(S364=Datos!$B$86,15,IF(S364=Datos!$B$87,20,IF(S364=Datos!$B$88,25,0)))))))/100)+((IF(T364=Datos!$B$83,0,IF(T364=Datos!$B$84,5,IF(T364=Datos!$B$85,10,IF(T364=Datos!$B$86,15,IF(T364=Datos!$B$87,20,IF(T364=Datos!$B$88,25,0)))))))/100)+((IF(U364=Datos!$B$83,0,IF(U364=Datos!$B$84,5,IF(U364=Datos!$B$85,10,IF(U364=Datos!$B$86,15,IF(U364=Datos!$B$87,20,IF(U364=Datos!$B$88,25,0)))))))/100)+((IF(V364=Datos!$B$83,0,IF(V364=Datos!$B$84,5,IF(V364=Datos!$B$85,10,IF(V364=Datos!$B$86,15,IF(V364=Datos!$B$87,20,IF(V364=Datos!$B$88,25,0)))))))/100)</f>
        <v>0</v>
      </c>
      <c r="X364" s="453"/>
      <c r="Y364" s="447"/>
      <c r="Z364" s="456"/>
      <c r="AA364" s="447"/>
      <c r="AB364" s="450"/>
      <c r="AC364" s="55"/>
    </row>
    <row r="365" spans="1:29" s="4" customFormat="1" ht="30" customHeight="1" thickBot="1" x14ac:dyDescent="0.3">
      <c r="A365" s="105"/>
      <c r="B365" s="462"/>
      <c r="C365" s="463"/>
      <c r="D365" s="466"/>
      <c r="E365" s="471"/>
      <c r="F365" s="472"/>
      <c r="G365" s="260"/>
      <c r="H365" s="70"/>
      <c r="I365" s="68"/>
      <c r="J365" s="318"/>
      <c r="K365" s="318"/>
      <c r="L365" s="451"/>
      <c r="M365" s="68"/>
      <c r="N365" s="70"/>
      <c r="O365" s="70"/>
      <c r="P365" s="70"/>
      <c r="Q365" s="70"/>
      <c r="R365" s="68"/>
      <c r="S365" s="70"/>
      <c r="T365" s="70"/>
      <c r="U365" s="70"/>
      <c r="V365" s="70"/>
      <c r="W365" s="69">
        <f>((IF(S365=Datos!$B$83,0,IF(S365=Datos!$B$84,5,IF(S365=Datos!$B$85,10,IF(S365=Datos!$B$86,15,IF(S365=Datos!$B$87,20,IF(S365=Datos!$B$88,25,0)))))))/100)+((IF(T365=Datos!$B$83,0,IF(T365=Datos!$B$84,5,IF(T365=Datos!$B$85,10,IF(T365=Datos!$B$86,15,IF(T365=Datos!$B$87,20,IF(T365=Datos!$B$88,25,0)))))))/100)+((IF(U365=Datos!$B$83,0,IF(U365=Datos!$B$84,5,IF(U365=Datos!$B$85,10,IF(U365=Datos!$B$86,15,IF(U365=Datos!$B$87,20,IF(U365=Datos!$B$88,25,0)))))))/100)+((IF(V365=Datos!$B$83,0,IF(V365=Datos!$B$84,5,IF(V365=Datos!$B$85,10,IF(V365=Datos!$B$86,15,IF(V365=Datos!$B$87,20,IF(V365=Datos!$B$88,25,0)))))))/100)</f>
        <v>0</v>
      </c>
      <c r="X365" s="454"/>
      <c r="Y365" s="448"/>
      <c r="Z365" s="457"/>
      <c r="AA365" s="448"/>
      <c r="AB365" s="451"/>
      <c r="AC365" s="59"/>
    </row>
    <row r="366" spans="1:29" s="4" customFormat="1" ht="30" customHeight="1" x14ac:dyDescent="0.25">
      <c r="A366" s="105"/>
      <c r="B366" s="458"/>
      <c r="C366" s="459"/>
      <c r="D366" s="464" t="str">
        <f>IF(B366=0,"",VLOOKUP(B366,'Datos SGC'!$B$50:$C$71,2))</f>
        <v/>
      </c>
      <c r="E366" s="467"/>
      <c r="F366" s="468"/>
      <c r="G366" s="258"/>
      <c r="H366" s="65"/>
      <c r="I366" s="66"/>
      <c r="J366" s="316"/>
      <c r="K366" s="316"/>
      <c r="L366" s="449" t="str">
        <f>IF(AND(J366=Datos!$B$186,K366=Datos!$B$193),Datos!$D$186,IF(AND(J366=Datos!$B$186,K366=Datos!$B$194),Datos!$E$186,IF(AND(J366=Datos!$B$186,K366=Datos!$B$195),Datos!$F$186,IF(AND(J366=Datos!$B$186,K366=Datos!$B$196),Datos!$G$186,IF(AND(J366=Datos!$B$186,K366=Datos!$B$197),Datos!$H$186,IF(AND(J366=Datos!$B$187,K366=Datos!$B$193),Datos!$D$187,IF(AND(J366=Datos!$B$187,K366=Datos!$B$194),Datos!$E$187,IF(AND(J366=Datos!$B$187,K366=Datos!$B$195),Datos!$F$187,IF(AND(J366=Datos!$B$187,K366=Datos!$B$196),Datos!$G$187,IF(AND(J366=Datos!$B$187,K366=Datos!$B$197),Datos!$H$187,IF(AND(J366=Datos!$B$188,K366=Datos!$B$193),Datos!$D$188,IF(AND(J366=Datos!$B$188,K366=Datos!$B$194),Datos!$E$188,IF(AND(J366=Datos!$B$188,K366=Datos!$B$195),Datos!$F$188,IF(AND(J366=Datos!$B$188,K366=Datos!$B$196),Datos!$G$188,IF(AND(J366=Datos!$B$188,K366=Datos!$B$197),Datos!$H$188,IF(AND(J366=Datos!$B$189,K366=Datos!$B$193),Datos!$D$189,IF(AND(J366=Datos!$B$189,K366=Datos!$B$194),Datos!$E$189,IF(AND(J366=Datos!$B$189,K366=Datos!$B$195),Datos!$F$189,IF(AND(J366=Datos!$B$189,K366=Datos!$B$196),Datos!$G$189,IF(AND(J366=Datos!$B$189,K366=Datos!$B$197),Datos!$H$189,IF(AND(J366=Datos!$B$190,K366=Datos!$B$193),Datos!$D$190,IF(AND(J366=Datos!$B$190,K366=Datos!$B$194),Datos!$E$190,IF(AND(J366=Datos!$B$190,K366=Datos!$B$195),Datos!$F$190,IF(AND(J366=Datos!$B$190,K366=Datos!$B$196),Datos!$G$190,IF(AND(J366=Datos!$B$190,K366=Datos!$B$197),Datos!$H$190,"-")))))))))))))))))))))))))</f>
        <v>-</v>
      </c>
      <c r="M366" s="66"/>
      <c r="N366" s="65"/>
      <c r="O366" s="65"/>
      <c r="P366" s="65"/>
      <c r="Q366" s="65"/>
      <c r="R366" s="66"/>
      <c r="S366" s="65"/>
      <c r="T366" s="65"/>
      <c r="U366" s="65"/>
      <c r="V366" s="65"/>
      <c r="W366" s="64">
        <f>((IF(S366=Datos!$B$83,0,IF(S366=Datos!$B$84,5,IF(S366=Datos!$B$85,10,IF(S366=Datos!$B$86,15,IF(S366=Datos!$B$87,20,IF(S366=Datos!$B$88,25,0)))))))/100)+((IF(T366=Datos!$B$83,0,IF(T366=Datos!$B$84,5,IF(T366=Datos!$B$85,10,IF(T366=Datos!$B$86,15,IF(T366=Datos!$B$87,20,IF(T366=Datos!$B$88,25,0)))))))/100)+((IF(U366=Datos!$B$83,0,IF(U366=Datos!$B$84,5,IF(U366=Datos!$B$85,10,IF(U366=Datos!$B$86,15,IF(U366=Datos!$B$87,20,IF(U366=Datos!$B$88,25,0)))))))/100)+((IF(V366=Datos!$B$83,0,IF(V366=Datos!$B$84,5,IF(V366=Datos!$B$85,10,IF(V366=Datos!$B$86,15,IF(V366=Datos!$B$87,20,IF(V366=Datos!$B$88,25,0)))))))/100)</f>
        <v>0</v>
      </c>
      <c r="X366" s="452">
        <f>IF(ISERROR((IF(R366=Datos!$B$80,W366,0)+IF(R367=Datos!$B$80,W367,0)+IF(R368=Datos!$B$80,W368,0)+IF(R369=Datos!$B$80,W369,0)+IF(R370=Datos!$B$80,W370,0)+IF(R371=Datos!$B$80,W371,0))/(IF(R366=Datos!$B$80,1,0)+IF(R367=Datos!$B$80,1,0)+IF(R368=Datos!$B$80,1,0)+IF(R369=Datos!$B$80,1,0)+IF(R370=Datos!$B$80,1,0)+IF(R371=Datos!$B$80,1,0))),0,(IF(R366=Datos!$B$80,W366,0)+IF(R367=Datos!$B$80,W367,0)+IF(R368=Datos!$B$80,W368,0)+IF(R369=Datos!$B$80,W369,0)+IF(R370=Datos!$B$80,W370,0)+IF(R371=Datos!$B$80,W371,0))/(IF(R366=Datos!$B$80,1,0)+IF(R367=Datos!$B$80,1,0)+IF(R368=Datos!$B$80,1,0)+IF(R369=Datos!$B$80,1,0)+IF(R370=Datos!$B$80,1,0)+IF(R371=Datos!$B$80,1,0)))</f>
        <v>0</v>
      </c>
      <c r="Y366" s="446" t="str">
        <f>IF(J366="","-",(IF(X366&gt;0,(IF(J366=Datos!$B$65,Datos!$B$65,IF(AND(J366=Datos!$B$66,X366&gt;0.49),Datos!$B$65,IF(AND(J366=Datos!$B$67,X366&gt;0.74),Datos!$B$65,IF(AND(J366=Datos!$B$67,X366&lt;0.75,X366&gt;0.49),Datos!$B$66,IF(AND(J366=Datos!$B$68,X366&gt;0.74),Datos!$B$66,IF(AND(J366=Datos!$B$68,X366&lt;0.75,X366&gt;0.49),Datos!$B$67,IF(AND(J366=Datos!$B$69,X366&gt;0.74),Datos!$B$67,IF(AND(J366=Datos!$B$69,X366&lt;0.75,X366&gt;0.49),Datos!$B$68,J366))))))))),J366)))</f>
        <v>-</v>
      </c>
      <c r="Z366" s="455">
        <f>IF(ISERROR((IF(R366=Datos!$B$79,W366,0)+IF(R367=Datos!$B$79,W367,0)+IF(R368=Datos!$B$79,W368,0)+IF(R369=Datos!$B$79,W369,0)+IF(R370=Datos!$B$79,W370,0)+IF(R371=Datos!$B$79,W371,0))/(IF(R366=Datos!$B$79,1,0)+IF(R367=Datos!$B$79,1,0)+IF(R368=Datos!$B$79,1,0)+IF(R369=Datos!$B$79,1,0)+IF(R370=Datos!$B$79,1,0)+IF(R371=Datos!$B$79,1,0))),0,(IF(R366=Datos!$B$79,W366,0)+IF(R367=Datos!$B$79,W367,0)+IF(R368=Datos!$B$79,W368,0)+IF(R369=Datos!$B$79,W369,0)+IF(R370=Datos!$B$79,W370,0)+IF(R371=Datos!$B$79,W371,0))/(IF(R366=Datos!$B$79,1,0)+IF(R367=Datos!$B$79,1,0)+IF(R368=Datos!$B$79,1,0)+IF(R369=Datos!$B$79,1,0)+IF(R370=Datos!$B$79,1,0)+IF(R371=Datos!$B$79,1,0)))</f>
        <v>0</v>
      </c>
      <c r="AA366" s="446" t="str">
        <f>IF(K366="","-",(IF(Z366&gt;0,(IF(K366=Datos!$B$72,Datos!$B$72,IF(AND(K366=Datos!$B$73,Z366&gt;0.49),Datos!$B$72,IF(AND(K366=Datos!$B$74,Z366&gt;0.74),Datos!$B$72,IF(AND(K366=Datos!$B$74,Z366&lt;0.75,Z366&gt;0.49),Datos!$B$73,IF(AND(K366=Datos!$B$75,Z366&gt;0.74),Datos!$B$73,IF(AND(K366=Datos!$B$75,Z366&lt;0.75,Z366&gt;0.49),Datos!$B$74,IF(AND(K366=Datos!$B$76,Z366&gt;0.74),Datos!$B$74,IF(AND(K366=Datos!$B$76,Z366&lt;0.75,Z366&gt;0.49),Datos!$B$75,K366))))))))),K366)))</f>
        <v>-</v>
      </c>
      <c r="AB366" s="449" t="str">
        <f>IF(AND(Y366=Datos!$B$186,AA366=Datos!$B$193),Datos!$D$186,IF(AND(Y366=Datos!$B$186,AA366=Datos!$B$194),Datos!$E$186,IF(AND(Y366=Datos!$B$186,AA366=Datos!$B$195),Datos!$F$186,IF(AND(Y366=Datos!$B$186,AA366=Datos!$B$196),Datos!$G$186,IF(AND(Y366=Datos!$B$186,AA366=Datos!$B$197),Datos!$H$186,IF(AND(Y366=Datos!$B$187,AA366=Datos!$B$193),Datos!$D$187,IF(AND(Y366=Datos!$B$187,AA366=Datos!$B$194),Datos!$E$187,IF(AND(Y366=Datos!$B$187,AA366=Datos!$B$195),Datos!$F$187,IF(AND(Y366=Datos!$B$187,AA366=Datos!$B$196),Datos!$G$187,IF(AND(Y366=Datos!$B$187,AA366=Datos!$B$197),Datos!$H$187,IF(AND(Y366=Datos!$B$188,AA366=Datos!$B$193),Datos!$D$188,IF(AND(Y366=Datos!$B$188,AA366=Datos!$B$194),Datos!$E$188,IF(AND(Y366=Datos!$B$188,AA366=Datos!$B$195),Datos!$F$188,IF(AND(Y366=Datos!$B$188,AA366=Datos!$B$196),Datos!$G$188,IF(AND(Y366=Datos!$B$188,AA366=Datos!$B$197),Datos!$H$188,IF(AND(Y366=Datos!$B$189,AA366=Datos!$B$193),Datos!$D$189,IF(AND(Y366=Datos!$B$189,AA366=Datos!$B$194),Datos!$E$189,IF(AND(Y366=Datos!$B$189,AA366=Datos!$B$195),Datos!$F$189,IF(AND(Y366=Datos!$B$189,AA366=Datos!$B$196),Datos!$G$189,IF(AND(Y366=Datos!$B$189,AA366=Datos!$B$197),Datos!$H$189,IF(AND(Y366=Datos!$B$190,AA366=Datos!$B$193),Datos!$D$190,IF(AND(Y366=Datos!$B$190,AA366=Datos!$B$194),Datos!$E$190,IF(AND(Y366=Datos!$B$190,AA366=Datos!$B$195),Datos!$F$190,IF(AND(Y366=Datos!$B$190,AA366=Datos!$B$196),Datos!$G$190,IF(AND(Y366=Datos!$B$190,AA366=Datos!$B$197),Datos!$H$190,"-")))))))))))))))))))))))))</f>
        <v>-</v>
      </c>
      <c r="AC366" s="51"/>
    </row>
    <row r="367" spans="1:29" s="4" customFormat="1" ht="30" customHeight="1" x14ac:dyDescent="0.25">
      <c r="A367" s="105"/>
      <c r="B367" s="460"/>
      <c r="C367" s="461"/>
      <c r="D367" s="465"/>
      <c r="E367" s="469"/>
      <c r="F367" s="470"/>
      <c r="G367" s="259"/>
      <c r="H367" s="52"/>
      <c r="I367" s="53"/>
      <c r="J367" s="317"/>
      <c r="K367" s="317"/>
      <c r="L367" s="450"/>
      <c r="M367" s="53"/>
      <c r="N367" s="52"/>
      <c r="O367" s="52"/>
      <c r="P367" s="52"/>
      <c r="Q367" s="52"/>
      <c r="R367" s="53"/>
      <c r="S367" s="52"/>
      <c r="T367" s="52"/>
      <c r="U367" s="52"/>
      <c r="V367" s="52"/>
      <c r="W367" s="54">
        <f>((IF(S367=Datos!$B$83,0,IF(S367=Datos!$B$84,5,IF(S367=Datos!$B$85,10,IF(S367=Datos!$B$86,15,IF(S367=Datos!$B$87,20,IF(S367=Datos!$B$88,25,0)))))))/100)+((IF(T367=Datos!$B$83,0,IF(T367=Datos!$B$84,5,IF(T367=Datos!$B$85,10,IF(T367=Datos!$B$86,15,IF(T367=Datos!$B$87,20,IF(T367=Datos!$B$88,25,0)))))))/100)+((IF(U367=Datos!$B$83,0,IF(U367=Datos!$B$84,5,IF(U367=Datos!$B$85,10,IF(U367=Datos!$B$86,15,IF(U367=Datos!$B$87,20,IF(U367=Datos!$B$88,25,0)))))))/100)+((IF(V367=Datos!$B$83,0,IF(V367=Datos!$B$84,5,IF(V367=Datos!$B$85,10,IF(V367=Datos!$B$86,15,IF(V367=Datos!$B$87,20,IF(V367=Datos!$B$88,25,0)))))))/100)</f>
        <v>0</v>
      </c>
      <c r="X367" s="453"/>
      <c r="Y367" s="447"/>
      <c r="Z367" s="456"/>
      <c r="AA367" s="447"/>
      <c r="AB367" s="450"/>
      <c r="AC367" s="55"/>
    </row>
    <row r="368" spans="1:29" s="4" customFormat="1" ht="30" customHeight="1" x14ac:dyDescent="0.25">
      <c r="A368" s="105"/>
      <c r="B368" s="460"/>
      <c r="C368" s="461"/>
      <c r="D368" s="465"/>
      <c r="E368" s="469"/>
      <c r="F368" s="470"/>
      <c r="G368" s="259"/>
      <c r="H368" s="52"/>
      <c r="I368" s="53"/>
      <c r="J368" s="317"/>
      <c r="K368" s="317"/>
      <c r="L368" s="450"/>
      <c r="M368" s="53"/>
      <c r="N368" s="52"/>
      <c r="O368" s="52"/>
      <c r="P368" s="52"/>
      <c r="Q368" s="52"/>
      <c r="R368" s="53"/>
      <c r="S368" s="52"/>
      <c r="T368" s="52"/>
      <c r="U368" s="52"/>
      <c r="V368" s="52"/>
      <c r="W368" s="54">
        <f>((IF(S368=Datos!$B$83,0,IF(S368=Datos!$B$84,5,IF(S368=Datos!$B$85,10,IF(S368=Datos!$B$86,15,IF(S368=Datos!$B$87,20,IF(S368=Datos!$B$88,25,0)))))))/100)+((IF(T368=Datos!$B$83,0,IF(T368=Datos!$B$84,5,IF(T368=Datos!$B$85,10,IF(T368=Datos!$B$86,15,IF(T368=Datos!$B$87,20,IF(T368=Datos!$B$88,25,0)))))))/100)+((IF(U368=Datos!$B$83,0,IF(U368=Datos!$B$84,5,IF(U368=Datos!$B$85,10,IF(U368=Datos!$B$86,15,IF(U368=Datos!$B$87,20,IF(U368=Datos!$B$88,25,0)))))))/100)+((IF(V368=Datos!$B$83,0,IF(V368=Datos!$B$84,5,IF(V368=Datos!$B$85,10,IF(V368=Datos!$B$86,15,IF(V368=Datos!$B$87,20,IF(V368=Datos!$B$88,25,0)))))))/100)</f>
        <v>0</v>
      </c>
      <c r="X368" s="453"/>
      <c r="Y368" s="447"/>
      <c r="Z368" s="456"/>
      <c r="AA368" s="447"/>
      <c r="AB368" s="450"/>
      <c r="AC368" s="55"/>
    </row>
    <row r="369" spans="1:29" s="4" customFormat="1" ht="30" customHeight="1" x14ac:dyDescent="0.25">
      <c r="A369" s="105"/>
      <c r="B369" s="460"/>
      <c r="C369" s="461"/>
      <c r="D369" s="465"/>
      <c r="E369" s="469"/>
      <c r="F369" s="470"/>
      <c r="G369" s="259"/>
      <c r="H369" s="52"/>
      <c r="I369" s="53"/>
      <c r="J369" s="317"/>
      <c r="K369" s="317"/>
      <c r="L369" s="450"/>
      <c r="M369" s="53"/>
      <c r="N369" s="52"/>
      <c r="O369" s="52"/>
      <c r="P369" s="52"/>
      <c r="Q369" s="52"/>
      <c r="R369" s="53"/>
      <c r="S369" s="52"/>
      <c r="T369" s="52"/>
      <c r="U369" s="52"/>
      <c r="V369" s="52"/>
      <c r="W369" s="54">
        <f>((IF(S369=Datos!$B$83,0,IF(S369=Datos!$B$84,5,IF(S369=Datos!$B$85,10,IF(S369=Datos!$B$86,15,IF(S369=Datos!$B$87,20,IF(S369=Datos!$B$88,25,0)))))))/100)+((IF(T369=Datos!$B$83,0,IF(T369=Datos!$B$84,5,IF(T369=Datos!$B$85,10,IF(T369=Datos!$B$86,15,IF(T369=Datos!$B$87,20,IF(T369=Datos!$B$88,25,0)))))))/100)+((IF(U369=Datos!$B$83,0,IF(U369=Datos!$B$84,5,IF(U369=Datos!$B$85,10,IF(U369=Datos!$B$86,15,IF(U369=Datos!$B$87,20,IF(U369=Datos!$B$88,25,0)))))))/100)+((IF(V369=Datos!$B$83,0,IF(V369=Datos!$B$84,5,IF(V369=Datos!$B$85,10,IF(V369=Datos!$B$86,15,IF(V369=Datos!$B$87,20,IF(V369=Datos!$B$88,25,0)))))))/100)</f>
        <v>0</v>
      </c>
      <c r="X369" s="453"/>
      <c r="Y369" s="447"/>
      <c r="Z369" s="456"/>
      <c r="AA369" s="447"/>
      <c r="AB369" s="450"/>
      <c r="AC369" s="55"/>
    </row>
    <row r="370" spans="1:29" s="4" customFormat="1" ht="30" customHeight="1" x14ac:dyDescent="0.25">
      <c r="A370" s="105"/>
      <c r="B370" s="460"/>
      <c r="C370" s="461"/>
      <c r="D370" s="465"/>
      <c r="E370" s="469"/>
      <c r="F370" s="470"/>
      <c r="G370" s="259"/>
      <c r="H370" s="52"/>
      <c r="I370" s="53"/>
      <c r="J370" s="317"/>
      <c r="K370" s="317"/>
      <c r="L370" s="450"/>
      <c r="M370" s="53"/>
      <c r="N370" s="52"/>
      <c r="O370" s="52"/>
      <c r="P370" s="52"/>
      <c r="Q370" s="52"/>
      <c r="R370" s="53"/>
      <c r="S370" s="52"/>
      <c r="T370" s="52"/>
      <c r="U370" s="52"/>
      <c r="V370" s="52"/>
      <c r="W370" s="54">
        <f>((IF(S370=Datos!$B$83,0,IF(S370=Datos!$B$84,5,IF(S370=Datos!$B$85,10,IF(S370=Datos!$B$86,15,IF(S370=Datos!$B$87,20,IF(S370=Datos!$B$88,25,0)))))))/100)+((IF(T370=Datos!$B$83,0,IF(T370=Datos!$B$84,5,IF(T370=Datos!$B$85,10,IF(T370=Datos!$B$86,15,IF(T370=Datos!$B$87,20,IF(T370=Datos!$B$88,25,0)))))))/100)+((IF(U370=Datos!$B$83,0,IF(U370=Datos!$B$84,5,IF(U370=Datos!$B$85,10,IF(U370=Datos!$B$86,15,IF(U370=Datos!$B$87,20,IF(U370=Datos!$B$88,25,0)))))))/100)+((IF(V370=Datos!$B$83,0,IF(V370=Datos!$B$84,5,IF(V370=Datos!$B$85,10,IF(V370=Datos!$B$86,15,IF(V370=Datos!$B$87,20,IF(V370=Datos!$B$88,25,0)))))))/100)</f>
        <v>0</v>
      </c>
      <c r="X370" s="453"/>
      <c r="Y370" s="447"/>
      <c r="Z370" s="456"/>
      <c r="AA370" s="447"/>
      <c r="AB370" s="450"/>
      <c r="AC370" s="55"/>
    </row>
    <row r="371" spans="1:29" s="4" customFormat="1" ht="30" customHeight="1" thickBot="1" x14ac:dyDescent="0.3">
      <c r="A371" s="105"/>
      <c r="B371" s="462"/>
      <c r="C371" s="463"/>
      <c r="D371" s="466"/>
      <c r="E371" s="471"/>
      <c r="F371" s="472"/>
      <c r="G371" s="260"/>
      <c r="H371" s="70"/>
      <c r="I371" s="68"/>
      <c r="J371" s="318"/>
      <c r="K371" s="318"/>
      <c r="L371" s="451"/>
      <c r="M371" s="68"/>
      <c r="N371" s="70"/>
      <c r="O371" s="70"/>
      <c r="P371" s="70"/>
      <c r="Q371" s="70"/>
      <c r="R371" s="68"/>
      <c r="S371" s="70"/>
      <c r="T371" s="70"/>
      <c r="U371" s="70"/>
      <c r="V371" s="70"/>
      <c r="W371" s="69">
        <f>((IF(S371=Datos!$B$83,0,IF(S371=Datos!$B$84,5,IF(S371=Datos!$B$85,10,IF(S371=Datos!$B$86,15,IF(S371=Datos!$B$87,20,IF(S371=Datos!$B$88,25,0)))))))/100)+((IF(T371=Datos!$B$83,0,IF(T371=Datos!$B$84,5,IF(T371=Datos!$B$85,10,IF(T371=Datos!$B$86,15,IF(T371=Datos!$B$87,20,IF(T371=Datos!$B$88,25,0)))))))/100)+((IF(U371=Datos!$B$83,0,IF(U371=Datos!$B$84,5,IF(U371=Datos!$B$85,10,IF(U371=Datos!$B$86,15,IF(U371=Datos!$B$87,20,IF(U371=Datos!$B$88,25,0)))))))/100)+((IF(V371=Datos!$B$83,0,IF(V371=Datos!$B$84,5,IF(V371=Datos!$B$85,10,IF(V371=Datos!$B$86,15,IF(V371=Datos!$B$87,20,IF(V371=Datos!$B$88,25,0)))))))/100)</f>
        <v>0</v>
      </c>
      <c r="X371" s="454"/>
      <c r="Y371" s="448"/>
      <c r="Z371" s="457"/>
      <c r="AA371" s="448"/>
      <c r="AB371" s="451"/>
      <c r="AC371" s="59"/>
    </row>
    <row r="372" spans="1:29" s="4" customFormat="1" ht="30" customHeight="1" x14ac:dyDescent="0.25">
      <c r="A372" s="105"/>
      <c r="B372" s="458"/>
      <c r="C372" s="459"/>
      <c r="D372" s="464" t="str">
        <f>IF(B372=0,"",VLOOKUP(B372,'Datos SGC'!$B$50:$C$71,2))</f>
        <v/>
      </c>
      <c r="E372" s="467"/>
      <c r="F372" s="468"/>
      <c r="G372" s="258"/>
      <c r="H372" s="65"/>
      <c r="I372" s="66"/>
      <c r="J372" s="316"/>
      <c r="K372" s="316"/>
      <c r="L372" s="449" t="str">
        <f>IF(AND(J372=Datos!$B$186,K372=Datos!$B$193),Datos!$D$186,IF(AND(J372=Datos!$B$186,K372=Datos!$B$194),Datos!$E$186,IF(AND(J372=Datos!$B$186,K372=Datos!$B$195),Datos!$F$186,IF(AND(J372=Datos!$B$186,K372=Datos!$B$196),Datos!$G$186,IF(AND(J372=Datos!$B$186,K372=Datos!$B$197),Datos!$H$186,IF(AND(J372=Datos!$B$187,K372=Datos!$B$193),Datos!$D$187,IF(AND(J372=Datos!$B$187,K372=Datos!$B$194),Datos!$E$187,IF(AND(J372=Datos!$B$187,K372=Datos!$B$195),Datos!$F$187,IF(AND(J372=Datos!$B$187,K372=Datos!$B$196),Datos!$G$187,IF(AND(J372=Datos!$B$187,K372=Datos!$B$197),Datos!$H$187,IF(AND(J372=Datos!$B$188,K372=Datos!$B$193),Datos!$D$188,IF(AND(J372=Datos!$B$188,K372=Datos!$B$194),Datos!$E$188,IF(AND(J372=Datos!$B$188,K372=Datos!$B$195),Datos!$F$188,IF(AND(J372=Datos!$B$188,K372=Datos!$B$196),Datos!$G$188,IF(AND(J372=Datos!$B$188,K372=Datos!$B$197),Datos!$H$188,IF(AND(J372=Datos!$B$189,K372=Datos!$B$193),Datos!$D$189,IF(AND(J372=Datos!$B$189,K372=Datos!$B$194),Datos!$E$189,IF(AND(J372=Datos!$B$189,K372=Datos!$B$195),Datos!$F$189,IF(AND(J372=Datos!$B$189,K372=Datos!$B$196),Datos!$G$189,IF(AND(J372=Datos!$B$189,K372=Datos!$B$197),Datos!$H$189,IF(AND(J372=Datos!$B$190,K372=Datos!$B$193),Datos!$D$190,IF(AND(J372=Datos!$B$190,K372=Datos!$B$194),Datos!$E$190,IF(AND(J372=Datos!$B$190,K372=Datos!$B$195),Datos!$F$190,IF(AND(J372=Datos!$B$190,K372=Datos!$B$196),Datos!$G$190,IF(AND(J372=Datos!$B$190,K372=Datos!$B$197),Datos!$H$190,"-")))))))))))))))))))))))))</f>
        <v>-</v>
      </c>
      <c r="M372" s="66"/>
      <c r="N372" s="65"/>
      <c r="O372" s="65"/>
      <c r="P372" s="65"/>
      <c r="Q372" s="65"/>
      <c r="R372" s="66"/>
      <c r="S372" s="65"/>
      <c r="T372" s="65"/>
      <c r="U372" s="65"/>
      <c r="V372" s="65"/>
      <c r="W372" s="64">
        <f>((IF(S372=Datos!$B$83,0,IF(S372=Datos!$B$84,5,IF(S372=Datos!$B$85,10,IF(S372=Datos!$B$86,15,IF(S372=Datos!$B$87,20,IF(S372=Datos!$B$88,25,0)))))))/100)+((IF(T372=Datos!$B$83,0,IF(T372=Datos!$B$84,5,IF(T372=Datos!$B$85,10,IF(T372=Datos!$B$86,15,IF(T372=Datos!$B$87,20,IF(T372=Datos!$B$88,25,0)))))))/100)+((IF(U372=Datos!$B$83,0,IF(U372=Datos!$B$84,5,IF(U372=Datos!$B$85,10,IF(U372=Datos!$B$86,15,IF(U372=Datos!$B$87,20,IF(U372=Datos!$B$88,25,0)))))))/100)+((IF(V372=Datos!$B$83,0,IF(V372=Datos!$B$84,5,IF(V372=Datos!$B$85,10,IF(V372=Datos!$B$86,15,IF(V372=Datos!$B$87,20,IF(V372=Datos!$B$88,25,0)))))))/100)</f>
        <v>0</v>
      </c>
      <c r="X372" s="452">
        <f>IF(ISERROR((IF(R372=Datos!$B$80,W372,0)+IF(R373=Datos!$B$80,W373,0)+IF(R374=Datos!$B$80,W374,0)+IF(R375=Datos!$B$80,W375,0)+IF(R376=Datos!$B$80,W376,0)+IF(R377=Datos!$B$80,W377,0))/(IF(R372=Datos!$B$80,1,0)+IF(R373=Datos!$B$80,1,0)+IF(R374=Datos!$B$80,1,0)+IF(R375=Datos!$B$80,1,0)+IF(R376=Datos!$B$80,1,0)+IF(R377=Datos!$B$80,1,0))),0,(IF(R372=Datos!$B$80,W372,0)+IF(R373=Datos!$B$80,W373,0)+IF(R374=Datos!$B$80,W374,0)+IF(R375=Datos!$B$80,W375,0)+IF(R376=Datos!$B$80,W376,0)+IF(R377=Datos!$B$80,W377,0))/(IF(R372=Datos!$B$80,1,0)+IF(R373=Datos!$B$80,1,0)+IF(R374=Datos!$B$80,1,0)+IF(R375=Datos!$B$80,1,0)+IF(R376=Datos!$B$80,1,0)+IF(R377=Datos!$B$80,1,0)))</f>
        <v>0</v>
      </c>
      <c r="Y372" s="446" t="str">
        <f>IF(J372="","-",(IF(X372&gt;0,(IF(J372=Datos!$B$65,Datos!$B$65,IF(AND(J372=Datos!$B$66,X372&gt;0.49),Datos!$B$65,IF(AND(J372=Datos!$B$67,X372&gt;0.74),Datos!$B$65,IF(AND(J372=Datos!$B$67,X372&lt;0.75,X372&gt;0.49),Datos!$B$66,IF(AND(J372=Datos!$B$68,X372&gt;0.74),Datos!$B$66,IF(AND(J372=Datos!$B$68,X372&lt;0.75,X372&gt;0.49),Datos!$B$67,IF(AND(J372=Datos!$B$69,X372&gt;0.74),Datos!$B$67,IF(AND(J372=Datos!$B$69,X372&lt;0.75,X372&gt;0.49),Datos!$B$68,J372))))))))),J372)))</f>
        <v>-</v>
      </c>
      <c r="Z372" s="455">
        <f>IF(ISERROR((IF(R372=Datos!$B$79,W372,0)+IF(R373=Datos!$B$79,W373,0)+IF(R374=Datos!$B$79,W374,0)+IF(R375=Datos!$B$79,W375,0)+IF(R376=Datos!$B$79,W376,0)+IF(R377=Datos!$B$79,W377,0))/(IF(R372=Datos!$B$79,1,0)+IF(R373=Datos!$B$79,1,0)+IF(R374=Datos!$B$79,1,0)+IF(R375=Datos!$B$79,1,0)+IF(R376=Datos!$B$79,1,0)+IF(R377=Datos!$B$79,1,0))),0,(IF(R372=Datos!$B$79,W372,0)+IF(R373=Datos!$B$79,W373,0)+IF(R374=Datos!$B$79,W374,0)+IF(R375=Datos!$B$79,W375,0)+IF(R376=Datos!$B$79,W376,0)+IF(R377=Datos!$B$79,W377,0))/(IF(R372=Datos!$B$79,1,0)+IF(R373=Datos!$B$79,1,0)+IF(R374=Datos!$B$79,1,0)+IF(R375=Datos!$B$79,1,0)+IF(R376=Datos!$B$79,1,0)+IF(R377=Datos!$B$79,1,0)))</f>
        <v>0</v>
      </c>
      <c r="AA372" s="446" t="str">
        <f>IF(K372="","-",(IF(Z372&gt;0,(IF(K372=Datos!$B$72,Datos!$B$72,IF(AND(K372=Datos!$B$73,Z372&gt;0.49),Datos!$B$72,IF(AND(K372=Datos!$B$74,Z372&gt;0.74),Datos!$B$72,IF(AND(K372=Datos!$B$74,Z372&lt;0.75,Z372&gt;0.49),Datos!$B$73,IF(AND(K372=Datos!$B$75,Z372&gt;0.74),Datos!$B$73,IF(AND(K372=Datos!$B$75,Z372&lt;0.75,Z372&gt;0.49),Datos!$B$74,IF(AND(K372=Datos!$B$76,Z372&gt;0.74),Datos!$B$74,IF(AND(K372=Datos!$B$76,Z372&lt;0.75,Z372&gt;0.49),Datos!$B$75,K372))))))))),K372)))</f>
        <v>-</v>
      </c>
      <c r="AB372" s="449" t="str">
        <f>IF(AND(Y372=Datos!$B$186,AA372=Datos!$B$193),Datos!$D$186,IF(AND(Y372=Datos!$B$186,AA372=Datos!$B$194),Datos!$E$186,IF(AND(Y372=Datos!$B$186,AA372=Datos!$B$195),Datos!$F$186,IF(AND(Y372=Datos!$B$186,AA372=Datos!$B$196),Datos!$G$186,IF(AND(Y372=Datos!$B$186,AA372=Datos!$B$197),Datos!$H$186,IF(AND(Y372=Datos!$B$187,AA372=Datos!$B$193),Datos!$D$187,IF(AND(Y372=Datos!$B$187,AA372=Datos!$B$194),Datos!$E$187,IF(AND(Y372=Datos!$B$187,AA372=Datos!$B$195),Datos!$F$187,IF(AND(Y372=Datos!$B$187,AA372=Datos!$B$196),Datos!$G$187,IF(AND(Y372=Datos!$B$187,AA372=Datos!$B$197),Datos!$H$187,IF(AND(Y372=Datos!$B$188,AA372=Datos!$B$193),Datos!$D$188,IF(AND(Y372=Datos!$B$188,AA372=Datos!$B$194),Datos!$E$188,IF(AND(Y372=Datos!$B$188,AA372=Datos!$B$195),Datos!$F$188,IF(AND(Y372=Datos!$B$188,AA372=Datos!$B$196),Datos!$G$188,IF(AND(Y372=Datos!$B$188,AA372=Datos!$B$197),Datos!$H$188,IF(AND(Y372=Datos!$B$189,AA372=Datos!$B$193),Datos!$D$189,IF(AND(Y372=Datos!$B$189,AA372=Datos!$B$194),Datos!$E$189,IF(AND(Y372=Datos!$B$189,AA372=Datos!$B$195),Datos!$F$189,IF(AND(Y372=Datos!$B$189,AA372=Datos!$B$196),Datos!$G$189,IF(AND(Y372=Datos!$B$189,AA372=Datos!$B$197),Datos!$H$189,IF(AND(Y372=Datos!$B$190,AA372=Datos!$B$193),Datos!$D$190,IF(AND(Y372=Datos!$B$190,AA372=Datos!$B$194),Datos!$E$190,IF(AND(Y372=Datos!$B$190,AA372=Datos!$B$195),Datos!$F$190,IF(AND(Y372=Datos!$B$190,AA372=Datos!$B$196),Datos!$G$190,IF(AND(Y372=Datos!$B$190,AA372=Datos!$B$197),Datos!$H$190,"-")))))))))))))))))))))))))</f>
        <v>-</v>
      </c>
      <c r="AC372" s="51"/>
    </row>
    <row r="373" spans="1:29" s="4" customFormat="1" ht="30" customHeight="1" x14ac:dyDescent="0.25">
      <c r="A373" s="105"/>
      <c r="B373" s="460"/>
      <c r="C373" s="461"/>
      <c r="D373" s="465"/>
      <c r="E373" s="469"/>
      <c r="F373" s="470"/>
      <c r="G373" s="259"/>
      <c r="H373" s="52"/>
      <c r="I373" s="53"/>
      <c r="J373" s="317"/>
      <c r="K373" s="317"/>
      <c r="L373" s="450"/>
      <c r="M373" s="53"/>
      <c r="N373" s="52"/>
      <c r="O373" s="52"/>
      <c r="P373" s="52"/>
      <c r="Q373" s="52"/>
      <c r="R373" s="53"/>
      <c r="S373" s="52"/>
      <c r="T373" s="52"/>
      <c r="U373" s="52"/>
      <c r="V373" s="52"/>
      <c r="W373" s="54">
        <f>((IF(S373=Datos!$B$83,0,IF(S373=Datos!$B$84,5,IF(S373=Datos!$B$85,10,IF(S373=Datos!$B$86,15,IF(S373=Datos!$B$87,20,IF(S373=Datos!$B$88,25,0)))))))/100)+((IF(T373=Datos!$B$83,0,IF(T373=Datos!$B$84,5,IF(T373=Datos!$B$85,10,IF(T373=Datos!$B$86,15,IF(T373=Datos!$B$87,20,IF(T373=Datos!$B$88,25,0)))))))/100)+((IF(U373=Datos!$B$83,0,IF(U373=Datos!$B$84,5,IF(U373=Datos!$B$85,10,IF(U373=Datos!$B$86,15,IF(U373=Datos!$B$87,20,IF(U373=Datos!$B$88,25,0)))))))/100)+((IF(V373=Datos!$B$83,0,IF(V373=Datos!$B$84,5,IF(V373=Datos!$B$85,10,IF(V373=Datos!$B$86,15,IF(V373=Datos!$B$87,20,IF(V373=Datos!$B$88,25,0)))))))/100)</f>
        <v>0</v>
      </c>
      <c r="X373" s="453"/>
      <c r="Y373" s="447"/>
      <c r="Z373" s="456"/>
      <c r="AA373" s="447"/>
      <c r="AB373" s="450"/>
      <c r="AC373" s="55"/>
    </row>
    <row r="374" spans="1:29" s="4" customFormat="1" ht="30" customHeight="1" x14ac:dyDescent="0.25">
      <c r="A374" s="105"/>
      <c r="B374" s="460"/>
      <c r="C374" s="461"/>
      <c r="D374" s="465"/>
      <c r="E374" s="469"/>
      <c r="F374" s="470"/>
      <c r="G374" s="259"/>
      <c r="H374" s="52"/>
      <c r="I374" s="53"/>
      <c r="J374" s="317"/>
      <c r="K374" s="317"/>
      <c r="L374" s="450"/>
      <c r="M374" s="53"/>
      <c r="N374" s="52"/>
      <c r="O374" s="52"/>
      <c r="P374" s="52"/>
      <c r="Q374" s="52"/>
      <c r="R374" s="53"/>
      <c r="S374" s="52"/>
      <c r="T374" s="52"/>
      <c r="U374" s="52"/>
      <c r="V374" s="52"/>
      <c r="W374" s="54">
        <f>((IF(S374=Datos!$B$83,0,IF(S374=Datos!$B$84,5,IF(S374=Datos!$B$85,10,IF(S374=Datos!$B$86,15,IF(S374=Datos!$B$87,20,IF(S374=Datos!$B$88,25,0)))))))/100)+((IF(T374=Datos!$B$83,0,IF(T374=Datos!$B$84,5,IF(T374=Datos!$B$85,10,IF(T374=Datos!$B$86,15,IF(T374=Datos!$B$87,20,IF(T374=Datos!$B$88,25,0)))))))/100)+((IF(U374=Datos!$B$83,0,IF(U374=Datos!$B$84,5,IF(U374=Datos!$B$85,10,IF(U374=Datos!$B$86,15,IF(U374=Datos!$B$87,20,IF(U374=Datos!$B$88,25,0)))))))/100)+((IF(V374=Datos!$B$83,0,IF(V374=Datos!$B$84,5,IF(V374=Datos!$B$85,10,IF(V374=Datos!$B$86,15,IF(V374=Datos!$B$87,20,IF(V374=Datos!$B$88,25,0)))))))/100)</f>
        <v>0</v>
      </c>
      <c r="X374" s="453"/>
      <c r="Y374" s="447"/>
      <c r="Z374" s="456"/>
      <c r="AA374" s="447"/>
      <c r="AB374" s="450"/>
      <c r="AC374" s="55"/>
    </row>
    <row r="375" spans="1:29" s="4" customFormat="1" ht="30" customHeight="1" x14ac:dyDescent="0.25">
      <c r="A375" s="105"/>
      <c r="B375" s="460"/>
      <c r="C375" s="461"/>
      <c r="D375" s="465"/>
      <c r="E375" s="469"/>
      <c r="F375" s="470"/>
      <c r="G375" s="259"/>
      <c r="H375" s="52"/>
      <c r="I375" s="53"/>
      <c r="J375" s="317"/>
      <c r="K375" s="317"/>
      <c r="L375" s="450"/>
      <c r="M375" s="53"/>
      <c r="N375" s="52"/>
      <c r="O375" s="52"/>
      <c r="P375" s="52"/>
      <c r="Q375" s="52"/>
      <c r="R375" s="53"/>
      <c r="S375" s="52"/>
      <c r="T375" s="52"/>
      <c r="U375" s="52"/>
      <c r="V375" s="52"/>
      <c r="W375" s="54">
        <f>((IF(S375=Datos!$B$83,0,IF(S375=Datos!$B$84,5,IF(S375=Datos!$B$85,10,IF(S375=Datos!$B$86,15,IF(S375=Datos!$B$87,20,IF(S375=Datos!$B$88,25,0)))))))/100)+((IF(T375=Datos!$B$83,0,IF(T375=Datos!$B$84,5,IF(T375=Datos!$B$85,10,IF(T375=Datos!$B$86,15,IF(T375=Datos!$B$87,20,IF(T375=Datos!$B$88,25,0)))))))/100)+((IF(U375=Datos!$B$83,0,IF(U375=Datos!$B$84,5,IF(U375=Datos!$B$85,10,IF(U375=Datos!$B$86,15,IF(U375=Datos!$B$87,20,IF(U375=Datos!$B$88,25,0)))))))/100)+((IF(V375=Datos!$B$83,0,IF(V375=Datos!$B$84,5,IF(V375=Datos!$B$85,10,IF(V375=Datos!$B$86,15,IF(V375=Datos!$B$87,20,IF(V375=Datos!$B$88,25,0)))))))/100)</f>
        <v>0</v>
      </c>
      <c r="X375" s="453"/>
      <c r="Y375" s="447"/>
      <c r="Z375" s="456"/>
      <c r="AA375" s="447"/>
      <c r="AB375" s="450"/>
      <c r="AC375" s="55"/>
    </row>
    <row r="376" spans="1:29" s="4" customFormat="1" ht="30" customHeight="1" x14ac:dyDescent="0.25">
      <c r="A376" s="105"/>
      <c r="B376" s="460"/>
      <c r="C376" s="461"/>
      <c r="D376" s="465"/>
      <c r="E376" s="469"/>
      <c r="F376" s="470"/>
      <c r="G376" s="259"/>
      <c r="H376" s="52"/>
      <c r="I376" s="53"/>
      <c r="J376" s="317"/>
      <c r="K376" s="317"/>
      <c r="L376" s="450"/>
      <c r="M376" s="53"/>
      <c r="N376" s="52"/>
      <c r="O376" s="52"/>
      <c r="P376" s="52"/>
      <c r="Q376" s="52"/>
      <c r="R376" s="53"/>
      <c r="S376" s="52"/>
      <c r="T376" s="52"/>
      <c r="U376" s="52"/>
      <c r="V376" s="52"/>
      <c r="W376" s="54">
        <f>((IF(S376=Datos!$B$83,0,IF(S376=Datos!$B$84,5,IF(S376=Datos!$B$85,10,IF(S376=Datos!$B$86,15,IF(S376=Datos!$B$87,20,IF(S376=Datos!$B$88,25,0)))))))/100)+((IF(T376=Datos!$B$83,0,IF(T376=Datos!$B$84,5,IF(T376=Datos!$B$85,10,IF(T376=Datos!$B$86,15,IF(T376=Datos!$B$87,20,IF(T376=Datos!$B$88,25,0)))))))/100)+((IF(U376=Datos!$B$83,0,IF(U376=Datos!$B$84,5,IF(U376=Datos!$B$85,10,IF(U376=Datos!$B$86,15,IF(U376=Datos!$B$87,20,IF(U376=Datos!$B$88,25,0)))))))/100)+((IF(V376=Datos!$B$83,0,IF(V376=Datos!$B$84,5,IF(V376=Datos!$B$85,10,IF(V376=Datos!$B$86,15,IF(V376=Datos!$B$87,20,IF(V376=Datos!$B$88,25,0)))))))/100)</f>
        <v>0</v>
      </c>
      <c r="X376" s="453"/>
      <c r="Y376" s="447"/>
      <c r="Z376" s="456"/>
      <c r="AA376" s="447"/>
      <c r="AB376" s="450"/>
      <c r="AC376" s="55"/>
    </row>
    <row r="377" spans="1:29" s="4" customFormat="1" ht="30" customHeight="1" thickBot="1" x14ac:dyDescent="0.3">
      <c r="A377" s="105"/>
      <c r="B377" s="462"/>
      <c r="C377" s="463"/>
      <c r="D377" s="466"/>
      <c r="E377" s="471"/>
      <c r="F377" s="472"/>
      <c r="G377" s="260"/>
      <c r="H377" s="70"/>
      <c r="I377" s="68"/>
      <c r="J377" s="318"/>
      <c r="K377" s="318"/>
      <c r="L377" s="451"/>
      <c r="M377" s="68"/>
      <c r="N377" s="70"/>
      <c r="O377" s="70"/>
      <c r="P377" s="70"/>
      <c r="Q377" s="70"/>
      <c r="R377" s="68"/>
      <c r="S377" s="70"/>
      <c r="T377" s="70"/>
      <c r="U377" s="70"/>
      <c r="V377" s="70"/>
      <c r="W377" s="69">
        <f>((IF(S377=Datos!$B$83,0,IF(S377=Datos!$B$84,5,IF(S377=Datos!$B$85,10,IF(S377=Datos!$B$86,15,IF(S377=Datos!$B$87,20,IF(S377=Datos!$B$88,25,0)))))))/100)+((IF(T377=Datos!$B$83,0,IF(T377=Datos!$B$84,5,IF(T377=Datos!$B$85,10,IF(T377=Datos!$B$86,15,IF(T377=Datos!$B$87,20,IF(T377=Datos!$B$88,25,0)))))))/100)+((IF(U377=Datos!$B$83,0,IF(U377=Datos!$B$84,5,IF(U377=Datos!$B$85,10,IF(U377=Datos!$B$86,15,IF(U377=Datos!$B$87,20,IF(U377=Datos!$B$88,25,0)))))))/100)+((IF(V377=Datos!$B$83,0,IF(V377=Datos!$B$84,5,IF(V377=Datos!$B$85,10,IF(V377=Datos!$B$86,15,IF(V377=Datos!$B$87,20,IF(V377=Datos!$B$88,25,0)))))))/100)</f>
        <v>0</v>
      </c>
      <c r="X377" s="454"/>
      <c r="Y377" s="448"/>
      <c r="Z377" s="457"/>
      <c r="AA377" s="448"/>
      <c r="AB377" s="451"/>
      <c r="AC377" s="59"/>
    </row>
    <row r="378" spans="1:29" s="4" customFormat="1" ht="30" customHeight="1" x14ac:dyDescent="0.25">
      <c r="A378" s="105"/>
      <c r="B378" s="458"/>
      <c r="C378" s="459"/>
      <c r="D378" s="464" t="str">
        <f>IF(B378=0,"",VLOOKUP(B378,'Datos SGC'!$B$50:$C$71,2))</f>
        <v/>
      </c>
      <c r="E378" s="467"/>
      <c r="F378" s="468"/>
      <c r="G378" s="258"/>
      <c r="H378" s="65"/>
      <c r="I378" s="66"/>
      <c r="J378" s="316"/>
      <c r="K378" s="316"/>
      <c r="L378" s="449" t="str">
        <f>IF(AND(J378=Datos!$B$186,K378=Datos!$B$193),Datos!$D$186,IF(AND(J378=Datos!$B$186,K378=Datos!$B$194),Datos!$E$186,IF(AND(J378=Datos!$B$186,K378=Datos!$B$195),Datos!$F$186,IF(AND(J378=Datos!$B$186,K378=Datos!$B$196),Datos!$G$186,IF(AND(J378=Datos!$B$186,K378=Datos!$B$197),Datos!$H$186,IF(AND(J378=Datos!$B$187,K378=Datos!$B$193),Datos!$D$187,IF(AND(J378=Datos!$B$187,K378=Datos!$B$194),Datos!$E$187,IF(AND(J378=Datos!$B$187,K378=Datos!$B$195),Datos!$F$187,IF(AND(J378=Datos!$B$187,K378=Datos!$B$196),Datos!$G$187,IF(AND(J378=Datos!$B$187,K378=Datos!$B$197),Datos!$H$187,IF(AND(J378=Datos!$B$188,K378=Datos!$B$193),Datos!$D$188,IF(AND(J378=Datos!$B$188,K378=Datos!$B$194),Datos!$E$188,IF(AND(J378=Datos!$B$188,K378=Datos!$B$195),Datos!$F$188,IF(AND(J378=Datos!$B$188,K378=Datos!$B$196),Datos!$G$188,IF(AND(J378=Datos!$B$188,K378=Datos!$B$197),Datos!$H$188,IF(AND(J378=Datos!$B$189,K378=Datos!$B$193),Datos!$D$189,IF(AND(J378=Datos!$B$189,K378=Datos!$B$194),Datos!$E$189,IF(AND(J378=Datos!$B$189,K378=Datos!$B$195),Datos!$F$189,IF(AND(J378=Datos!$B$189,K378=Datos!$B$196),Datos!$G$189,IF(AND(J378=Datos!$B$189,K378=Datos!$B$197),Datos!$H$189,IF(AND(J378=Datos!$B$190,K378=Datos!$B$193),Datos!$D$190,IF(AND(J378=Datos!$B$190,K378=Datos!$B$194),Datos!$E$190,IF(AND(J378=Datos!$B$190,K378=Datos!$B$195),Datos!$F$190,IF(AND(J378=Datos!$B$190,K378=Datos!$B$196),Datos!$G$190,IF(AND(J378=Datos!$B$190,K378=Datos!$B$197),Datos!$H$190,"-")))))))))))))))))))))))))</f>
        <v>-</v>
      </c>
      <c r="M378" s="66"/>
      <c r="N378" s="65"/>
      <c r="O378" s="65"/>
      <c r="P378" s="65"/>
      <c r="Q378" s="65"/>
      <c r="R378" s="66"/>
      <c r="S378" s="65"/>
      <c r="T378" s="65"/>
      <c r="U378" s="65"/>
      <c r="V378" s="65"/>
      <c r="W378" s="64">
        <f>((IF(S378=Datos!$B$83,0,IF(S378=Datos!$B$84,5,IF(S378=Datos!$B$85,10,IF(S378=Datos!$B$86,15,IF(S378=Datos!$B$87,20,IF(S378=Datos!$B$88,25,0)))))))/100)+((IF(T378=Datos!$B$83,0,IF(T378=Datos!$B$84,5,IF(T378=Datos!$B$85,10,IF(T378=Datos!$B$86,15,IF(T378=Datos!$B$87,20,IF(T378=Datos!$B$88,25,0)))))))/100)+((IF(U378=Datos!$B$83,0,IF(U378=Datos!$B$84,5,IF(U378=Datos!$B$85,10,IF(U378=Datos!$B$86,15,IF(U378=Datos!$B$87,20,IF(U378=Datos!$B$88,25,0)))))))/100)+((IF(V378=Datos!$B$83,0,IF(V378=Datos!$B$84,5,IF(V378=Datos!$B$85,10,IF(V378=Datos!$B$86,15,IF(V378=Datos!$B$87,20,IF(V378=Datos!$B$88,25,0)))))))/100)</f>
        <v>0</v>
      </c>
      <c r="X378" s="452">
        <f>IF(ISERROR((IF(R378=Datos!$B$80,W378,0)+IF(R379=Datos!$B$80,W379,0)+IF(R380=Datos!$B$80,W380,0)+IF(R381=Datos!$B$80,W381,0)+IF(R382=Datos!$B$80,W382,0)+IF(R383=Datos!$B$80,W383,0))/(IF(R378=Datos!$B$80,1,0)+IF(R379=Datos!$B$80,1,0)+IF(R380=Datos!$B$80,1,0)+IF(R381=Datos!$B$80,1,0)+IF(R382=Datos!$B$80,1,0)+IF(R383=Datos!$B$80,1,0))),0,(IF(R378=Datos!$B$80,W378,0)+IF(R379=Datos!$B$80,W379,0)+IF(R380=Datos!$B$80,W380,0)+IF(R381=Datos!$B$80,W381,0)+IF(R382=Datos!$B$80,W382,0)+IF(R383=Datos!$B$80,W383,0))/(IF(R378=Datos!$B$80,1,0)+IF(R379=Datos!$B$80,1,0)+IF(R380=Datos!$B$80,1,0)+IF(R381=Datos!$B$80,1,0)+IF(R382=Datos!$B$80,1,0)+IF(R383=Datos!$B$80,1,0)))</f>
        <v>0</v>
      </c>
      <c r="Y378" s="446" t="str">
        <f>IF(J378="","-",(IF(X378&gt;0,(IF(J378=Datos!$B$65,Datos!$B$65,IF(AND(J378=Datos!$B$66,X378&gt;0.49),Datos!$B$65,IF(AND(J378=Datos!$B$67,X378&gt;0.74),Datos!$B$65,IF(AND(J378=Datos!$B$67,X378&lt;0.75,X378&gt;0.49),Datos!$B$66,IF(AND(J378=Datos!$B$68,X378&gt;0.74),Datos!$B$66,IF(AND(J378=Datos!$B$68,X378&lt;0.75,X378&gt;0.49),Datos!$B$67,IF(AND(J378=Datos!$B$69,X378&gt;0.74),Datos!$B$67,IF(AND(J378=Datos!$B$69,X378&lt;0.75,X378&gt;0.49),Datos!$B$68,J378))))))))),J378)))</f>
        <v>-</v>
      </c>
      <c r="Z378" s="455">
        <f>IF(ISERROR((IF(R378=Datos!$B$79,W378,0)+IF(R379=Datos!$B$79,W379,0)+IF(R380=Datos!$B$79,W380,0)+IF(R381=Datos!$B$79,W381,0)+IF(R382=Datos!$B$79,W382,0)+IF(R383=Datos!$B$79,W383,0))/(IF(R378=Datos!$B$79,1,0)+IF(R379=Datos!$B$79,1,0)+IF(R380=Datos!$B$79,1,0)+IF(R381=Datos!$B$79,1,0)+IF(R382=Datos!$B$79,1,0)+IF(R383=Datos!$B$79,1,0))),0,(IF(R378=Datos!$B$79,W378,0)+IF(R379=Datos!$B$79,W379,0)+IF(R380=Datos!$B$79,W380,0)+IF(R381=Datos!$B$79,W381,0)+IF(R382=Datos!$B$79,W382,0)+IF(R383=Datos!$B$79,W383,0))/(IF(R378=Datos!$B$79,1,0)+IF(R379=Datos!$B$79,1,0)+IF(R380=Datos!$B$79,1,0)+IF(R381=Datos!$B$79,1,0)+IF(R382=Datos!$B$79,1,0)+IF(R383=Datos!$B$79,1,0)))</f>
        <v>0</v>
      </c>
      <c r="AA378" s="446" t="str">
        <f>IF(K378="","-",(IF(Z378&gt;0,(IF(K378=Datos!$B$72,Datos!$B$72,IF(AND(K378=Datos!$B$73,Z378&gt;0.49),Datos!$B$72,IF(AND(K378=Datos!$B$74,Z378&gt;0.74),Datos!$B$72,IF(AND(K378=Datos!$B$74,Z378&lt;0.75,Z378&gt;0.49),Datos!$B$73,IF(AND(K378=Datos!$B$75,Z378&gt;0.74),Datos!$B$73,IF(AND(K378=Datos!$B$75,Z378&lt;0.75,Z378&gt;0.49),Datos!$B$74,IF(AND(K378=Datos!$B$76,Z378&gt;0.74),Datos!$B$74,IF(AND(K378=Datos!$B$76,Z378&lt;0.75,Z378&gt;0.49),Datos!$B$75,K378))))))))),K378)))</f>
        <v>-</v>
      </c>
      <c r="AB378" s="449" t="str">
        <f>IF(AND(Y378=Datos!$B$186,AA378=Datos!$B$193),Datos!$D$186,IF(AND(Y378=Datos!$B$186,AA378=Datos!$B$194),Datos!$E$186,IF(AND(Y378=Datos!$B$186,AA378=Datos!$B$195),Datos!$F$186,IF(AND(Y378=Datos!$B$186,AA378=Datos!$B$196),Datos!$G$186,IF(AND(Y378=Datos!$B$186,AA378=Datos!$B$197),Datos!$H$186,IF(AND(Y378=Datos!$B$187,AA378=Datos!$B$193),Datos!$D$187,IF(AND(Y378=Datos!$B$187,AA378=Datos!$B$194),Datos!$E$187,IF(AND(Y378=Datos!$B$187,AA378=Datos!$B$195),Datos!$F$187,IF(AND(Y378=Datos!$B$187,AA378=Datos!$B$196),Datos!$G$187,IF(AND(Y378=Datos!$B$187,AA378=Datos!$B$197),Datos!$H$187,IF(AND(Y378=Datos!$B$188,AA378=Datos!$B$193),Datos!$D$188,IF(AND(Y378=Datos!$B$188,AA378=Datos!$B$194),Datos!$E$188,IF(AND(Y378=Datos!$B$188,AA378=Datos!$B$195),Datos!$F$188,IF(AND(Y378=Datos!$B$188,AA378=Datos!$B$196),Datos!$G$188,IF(AND(Y378=Datos!$B$188,AA378=Datos!$B$197),Datos!$H$188,IF(AND(Y378=Datos!$B$189,AA378=Datos!$B$193),Datos!$D$189,IF(AND(Y378=Datos!$B$189,AA378=Datos!$B$194),Datos!$E$189,IF(AND(Y378=Datos!$B$189,AA378=Datos!$B$195),Datos!$F$189,IF(AND(Y378=Datos!$B$189,AA378=Datos!$B$196),Datos!$G$189,IF(AND(Y378=Datos!$B$189,AA378=Datos!$B$197),Datos!$H$189,IF(AND(Y378=Datos!$B$190,AA378=Datos!$B$193),Datos!$D$190,IF(AND(Y378=Datos!$B$190,AA378=Datos!$B$194),Datos!$E$190,IF(AND(Y378=Datos!$B$190,AA378=Datos!$B$195),Datos!$F$190,IF(AND(Y378=Datos!$B$190,AA378=Datos!$B$196),Datos!$G$190,IF(AND(Y378=Datos!$B$190,AA378=Datos!$B$197),Datos!$H$190,"-")))))))))))))))))))))))))</f>
        <v>-</v>
      </c>
      <c r="AC378" s="51"/>
    </row>
    <row r="379" spans="1:29" s="4" customFormat="1" ht="30" customHeight="1" x14ac:dyDescent="0.25">
      <c r="A379" s="105"/>
      <c r="B379" s="460"/>
      <c r="C379" s="461"/>
      <c r="D379" s="465"/>
      <c r="E379" s="469"/>
      <c r="F379" s="470"/>
      <c r="G379" s="259"/>
      <c r="H379" s="52"/>
      <c r="I379" s="53"/>
      <c r="J379" s="317"/>
      <c r="K379" s="317"/>
      <c r="L379" s="450"/>
      <c r="M379" s="53"/>
      <c r="N379" s="52"/>
      <c r="O379" s="52"/>
      <c r="P379" s="52"/>
      <c r="Q379" s="52"/>
      <c r="R379" s="53"/>
      <c r="S379" s="52"/>
      <c r="T379" s="52"/>
      <c r="U379" s="52"/>
      <c r="V379" s="52"/>
      <c r="W379" s="54">
        <f>((IF(S379=Datos!$B$83,0,IF(S379=Datos!$B$84,5,IF(S379=Datos!$B$85,10,IF(S379=Datos!$B$86,15,IF(S379=Datos!$B$87,20,IF(S379=Datos!$B$88,25,0)))))))/100)+((IF(T379=Datos!$B$83,0,IF(T379=Datos!$B$84,5,IF(T379=Datos!$B$85,10,IF(T379=Datos!$B$86,15,IF(T379=Datos!$B$87,20,IF(T379=Datos!$B$88,25,0)))))))/100)+((IF(U379=Datos!$B$83,0,IF(U379=Datos!$B$84,5,IF(U379=Datos!$B$85,10,IF(U379=Datos!$B$86,15,IF(U379=Datos!$B$87,20,IF(U379=Datos!$B$88,25,0)))))))/100)+((IF(V379=Datos!$B$83,0,IF(V379=Datos!$B$84,5,IF(V379=Datos!$B$85,10,IF(V379=Datos!$B$86,15,IF(V379=Datos!$B$87,20,IF(V379=Datos!$B$88,25,0)))))))/100)</f>
        <v>0</v>
      </c>
      <c r="X379" s="453"/>
      <c r="Y379" s="447"/>
      <c r="Z379" s="456"/>
      <c r="AA379" s="447"/>
      <c r="AB379" s="450"/>
      <c r="AC379" s="55"/>
    </row>
    <row r="380" spans="1:29" s="4" customFormat="1" ht="30" customHeight="1" x14ac:dyDescent="0.25">
      <c r="A380" s="105"/>
      <c r="B380" s="460"/>
      <c r="C380" s="461"/>
      <c r="D380" s="465"/>
      <c r="E380" s="469"/>
      <c r="F380" s="470"/>
      <c r="G380" s="259"/>
      <c r="H380" s="52"/>
      <c r="I380" s="53"/>
      <c r="J380" s="317"/>
      <c r="K380" s="317"/>
      <c r="L380" s="450"/>
      <c r="M380" s="53"/>
      <c r="N380" s="52"/>
      <c r="O380" s="52"/>
      <c r="P380" s="52"/>
      <c r="Q380" s="52"/>
      <c r="R380" s="53"/>
      <c r="S380" s="52"/>
      <c r="T380" s="52"/>
      <c r="U380" s="52"/>
      <c r="V380" s="52"/>
      <c r="W380" s="54">
        <f>((IF(S380=Datos!$B$83,0,IF(S380=Datos!$B$84,5,IF(S380=Datos!$B$85,10,IF(S380=Datos!$B$86,15,IF(S380=Datos!$B$87,20,IF(S380=Datos!$B$88,25,0)))))))/100)+((IF(T380=Datos!$B$83,0,IF(T380=Datos!$B$84,5,IF(T380=Datos!$B$85,10,IF(T380=Datos!$B$86,15,IF(T380=Datos!$B$87,20,IF(T380=Datos!$B$88,25,0)))))))/100)+((IF(U380=Datos!$B$83,0,IF(U380=Datos!$B$84,5,IF(U380=Datos!$B$85,10,IF(U380=Datos!$B$86,15,IF(U380=Datos!$B$87,20,IF(U380=Datos!$B$88,25,0)))))))/100)+((IF(V380=Datos!$B$83,0,IF(V380=Datos!$B$84,5,IF(V380=Datos!$B$85,10,IF(V380=Datos!$B$86,15,IF(V380=Datos!$B$87,20,IF(V380=Datos!$B$88,25,0)))))))/100)</f>
        <v>0</v>
      </c>
      <c r="X380" s="453"/>
      <c r="Y380" s="447"/>
      <c r="Z380" s="456"/>
      <c r="AA380" s="447"/>
      <c r="AB380" s="450"/>
      <c r="AC380" s="55"/>
    </row>
    <row r="381" spans="1:29" s="4" customFormat="1" ht="30" customHeight="1" x14ac:dyDescent="0.25">
      <c r="A381" s="105"/>
      <c r="B381" s="460"/>
      <c r="C381" s="461"/>
      <c r="D381" s="465"/>
      <c r="E381" s="469"/>
      <c r="F381" s="470"/>
      <c r="G381" s="259"/>
      <c r="H381" s="52"/>
      <c r="I381" s="53"/>
      <c r="J381" s="317"/>
      <c r="K381" s="317"/>
      <c r="L381" s="450"/>
      <c r="M381" s="53"/>
      <c r="N381" s="52"/>
      <c r="O381" s="52"/>
      <c r="P381" s="52"/>
      <c r="Q381" s="52"/>
      <c r="R381" s="53"/>
      <c r="S381" s="52"/>
      <c r="T381" s="52"/>
      <c r="U381" s="52"/>
      <c r="V381" s="52"/>
      <c r="W381" s="54">
        <f>((IF(S381=Datos!$B$83,0,IF(S381=Datos!$B$84,5,IF(S381=Datos!$B$85,10,IF(S381=Datos!$B$86,15,IF(S381=Datos!$B$87,20,IF(S381=Datos!$B$88,25,0)))))))/100)+((IF(T381=Datos!$B$83,0,IF(T381=Datos!$B$84,5,IF(T381=Datos!$B$85,10,IF(T381=Datos!$B$86,15,IF(T381=Datos!$B$87,20,IF(T381=Datos!$B$88,25,0)))))))/100)+((IF(U381=Datos!$B$83,0,IF(U381=Datos!$B$84,5,IF(U381=Datos!$B$85,10,IF(U381=Datos!$B$86,15,IF(U381=Datos!$B$87,20,IF(U381=Datos!$B$88,25,0)))))))/100)+((IF(V381=Datos!$B$83,0,IF(V381=Datos!$B$84,5,IF(V381=Datos!$B$85,10,IF(V381=Datos!$B$86,15,IF(V381=Datos!$B$87,20,IF(V381=Datos!$B$88,25,0)))))))/100)</f>
        <v>0</v>
      </c>
      <c r="X381" s="453"/>
      <c r="Y381" s="447"/>
      <c r="Z381" s="456"/>
      <c r="AA381" s="447"/>
      <c r="AB381" s="450"/>
      <c r="AC381" s="55"/>
    </row>
    <row r="382" spans="1:29" s="4" customFormat="1" ht="30" customHeight="1" x14ac:dyDescent="0.25">
      <c r="A382" s="105"/>
      <c r="B382" s="460"/>
      <c r="C382" s="461"/>
      <c r="D382" s="465"/>
      <c r="E382" s="469"/>
      <c r="F382" s="470"/>
      <c r="G382" s="259"/>
      <c r="H382" s="52"/>
      <c r="I382" s="53"/>
      <c r="J382" s="317"/>
      <c r="K382" s="317"/>
      <c r="L382" s="450"/>
      <c r="M382" s="53"/>
      <c r="N382" s="52"/>
      <c r="O382" s="52"/>
      <c r="P382" s="52"/>
      <c r="Q382" s="52"/>
      <c r="R382" s="53"/>
      <c r="S382" s="52"/>
      <c r="T382" s="52"/>
      <c r="U382" s="52"/>
      <c r="V382" s="52"/>
      <c r="W382" s="54">
        <f>((IF(S382=Datos!$B$83,0,IF(S382=Datos!$B$84,5,IF(S382=Datos!$B$85,10,IF(S382=Datos!$B$86,15,IF(S382=Datos!$B$87,20,IF(S382=Datos!$B$88,25,0)))))))/100)+((IF(T382=Datos!$B$83,0,IF(T382=Datos!$B$84,5,IF(T382=Datos!$B$85,10,IF(T382=Datos!$B$86,15,IF(T382=Datos!$B$87,20,IF(T382=Datos!$B$88,25,0)))))))/100)+((IF(U382=Datos!$B$83,0,IF(U382=Datos!$B$84,5,IF(U382=Datos!$B$85,10,IF(U382=Datos!$B$86,15,IF(U382=Datos!$B$87,20,IF(U382=Datos!$B$88,25,0)))))))/100)+((IF(V382=Datos!$B$83,0,IF(V382=Datos!$B$84,5,IF(V382=Datos!$B$85,10,IF(V382=Datos!$B$86,15,IF(V382=Datos!$B$87,20,IF(V382=Datos!$B$88,25,0)))))))/100)</f>
        <v>0</v>
      </c>
      <c r="X382" s="453"/>
      <c r="Y382" s="447"/>
      <c r="Z382" s="456"/>
      <c r="AA382" s="447"/>
      <c r="AB382" s="450"/>
      <c r="AC382" s="55"/>
    </row>
    <row r="383" spans="1:29" s="4" customFormat="1" ht="30" customHeight="1" thickBot="1" x14ac:dyDescent="0.3">
      <c r="A383" s="105"/>
      <c r="B383" s="462"/>
      <c r="C383" s="463"/>
      <c r="D383" s="466"/>
      <c r="E383" s="471"/>
      <c r="F383" s="472"/>
      <c r="G383" s="260"/>
      <c r="H383" s="70"/>
      <c r="I383" s="68"/>
      <c r="J383" s="318"/>
      <c r="K383" s="318"/>
      <c r="L383" s="451"/>
      <c r="M383" s="68"/>
      <c r="N383" s="70"/>
      <c r="O383" s="70"/>
      <c r="P383" s="70"/>
      <c r="Q383" s="70"/>
      <c r="R383" s="68"/>
      <c r="S383" s="70"/>
      <c r="T383" s="70"/>
      <c r="U383" s="70"/>
      <c r="V383" s="70"/>
      <c r="W383" s="69">
        <f>((IF(S383=Datos!$B$83,0,IF(S383=Datos!$B$84,5,IF(S383=Datos!$B$85,10,IF(S383=Datos!$B$86,15,IF(S383=Datos!$B$87,20,IF(S383=Datos!$B$88,25,0)))))))/100)+((IF(T383=Datos!$B$83,0,IF(T383=Datos!$B$84,5,IF(T383=Datos!$B$85,10,IF(T383=Datos!$B$86,15,IF(T383=Datos!$B$87,20,IF(T383=Datos!$B$88,25,0)))))))/100)+((IF(U383=Datos!$B$83,0,IF(U383=Datos!$B$84,5,IF(U383=Datos!$B$85,10,IF(U383=Datos!$B$86,15,IF(U383=Datos!$B$87,20,IF(U383=Datos!$B$88,25,0)))))))/100)+((IF(V383=Datos!$B$83,0,IF(V383=Datos!$B$84,5,IF(V383=Datos!$B$85,10,IF(V383=Datos!$B$86,15,IF(V383=Datos!$B$87,20,IF(V383=Datos!$B$88,25,0)))))))/100)</f>
        <v>0</v>
      </c>
      <c r="X383" s="454"/>
      <c r="Y383" s="448"/>
      <c r="Z383" s="457"/>
      <c r="AA383" s="448"/>
      <c r="AB383" s="451"/>
      <c r="AC383" s="59"/>
    </row>
    <row r="384" spans="1:29" s="4" customFormat="1" ht="30" customHeight="1" x14ac:dyDescent="0.25">
      <c r="A384" s="105"/>
      <c r="B384" s="458"/>
      <c r="C384" s="459"/>
      <c r="D384" s="464" t="str">
        <f>IF(B384=0,"",VLOOKUP(B384,'Datos SGC'!$B$50:$C$71,2))</f>
        <v/>
      </c>
      <c r="E384" s="467"/>
      <c r="F384" s="468"/>
      <c r="G384" s="258"/>
      <c r="H384" s="65"/>
      <c r="I384" s="66"/>
      <c r="J384" s="316"/>
      <c r="K384" s="316"/>
      <c r="L384" s="449" t="str">
        <f>IF(AND(J384=Datos!$B$186,K384=Datos!$B$193),Datos!$D$186,IF(AND(J384=Datos!$B$186,K384=Datos!$B$194),Datos!$E$186,IF(AND(J384=Datos!$B$186,K384=Datos!$B$195),Datos!$F$186,IF(AND(J384=Datos!$B$186,K384=Datos!$B$196),Datos!$G$186,IF(AND(J384=Datos!$B$186,K384=Datos!$B$197),Datos!$H$186,IF(AND(J384=Datos!$B$187,K384=Datos!$B$193),Datos!$D$187,IF(AND(J384=Datos!$B$187,K384=Datos!$B$194),Datos!$E$187,IF(AND(J384=Datos!$B$187,K384=Datos!$B$195),Datos!$F$187,IF(AND(J384=Datos!$B$187,K384=Datos!$B$196),Datos!$G$187,IF(AND(J384=Datos!$B$187,K384=Datos!$B$197),Datos!$H$187,IF(AND(J384=Datos!$B$188,K384=Datos!$B$193),Datos!$D$188,IF(AND(J384=Datos!$B$188,K384=Datos!$B$194),Datos!$E$188,IF(AND(J384=Datos!$B$188,K384=Datos!$B$195),Datos!$F$188,IF(AND(J384=Datos!$B$188,K384=Datos!$B$196),Datos!$G$188,IF(AND(J384=Datos!$B$188,K384=Datos!$B$197),Datos!$H$188,IF(AND(J384=Datos!$B$189,K384=Datos!$B$193),Datos!$D$189,IF(AND(J384=Datos!$B$189,K384=Datos!$B$194),Datos!$E$189,IF(AND(J384=Datos!$B$189,K384=Datos!$B$195),Datos!$F$189,IF(AND(J384=Datos!$B$189,K384=Datos!$B$196),Datos!$G$189,IF(AND(J384=Datos!$B$189,K384=Datos!$B$197),Datos!$H$189,IF(AND(J384=Datos!$B$190,K384=Datos!$B$193),Datos!$D$190,IF(AND(J384=Datos!$B$190,K384=Datos!$B$194),Datos!$E$190,IF(AND(J384=Datos!$B$190,K384=Datos!$B$195),Datos!$F$190,IF(AND(J384=Datos!$B$190,K384=Datos!$B$196),Datos!$G$190,IF(AND(J384=Datos!$B$190,K384=Datos!$B$197),Datos!$H$190,"-")))))))))))))))))))))))))</f>
        <v>-</v>
      </c>
      <c r="M384" s="66"/>
      <c r="N384" s="65"/>
      <c r="O384" s="65"/>
      <c r="P384" s="65"/>
      <c r="Q384" s="65"/>
      <c r="R384" s="66"/>
      <c r="S384" s="65"/>
      <c r="T384" s="65"/>
      <c r="U384" s="65"/>
      <c r="V384" s="65"/>
      <c r="W384" s="64">
        <f>((IF(S384=Datos!$B$83,0,IF(S384=Datos!$B$84,5,IF(S384=Datos!$B$85,10,IF(S384=Datos!$B$86,15,IF(S384=Datos!$B$87,20,IF(S384=Datos!$B$88,25,0)))))))/100)+((IF(T384=Datos!$B$83,0,IF(T384=Datos!$B$84,5,IF(T384=Datos!$B$85,10,IF(T384=Datos!$B$86,15,IF(T384=Datos!$B$87,20,IF(T384=Datos!$B$88,25,0)))))))/100)+((IF(U384=Datos!$B$83,0,IF(U384=Datos!$B$84,5,IF(U384=Datos!$B$85,10,IF(U384=Datos!$B$86,15,IF(U384=Datos!$B$87,20,IF(U384=Datos!$B$88,25,0)))))))/100)+((IF(V384=Datos!$B$83,0,IF(V384=Datos!$B$84,5,IF(V384=Datos!$B$85,10,IF(V384=Datos!$B$86,15,IF(V384=Datos!$B$87,20,IF(V384=Datos!$B$88,25,0)))))))/100)</f>
        <v>0</v>
      </c>
      <c r="X384" s="452">
        <f>IF(ISERROR((IF(R384=Datos!$B$80,W384,0)+IF(R385=Datos!$B$80,W385,0)+IF(R386=Datos!$B$80,W386,0)+IF(R387=Datos!$B$80,W387,0)+IF(R388=Datos!$B$80,W388,0)+IF(R389=Datos!$B$80,W389,0))/(IF(R384=Datos!$B$80,1,0)+IF(R385=Datos!$B$80,1,0)+IF(R386=Datos!$B$80,1,0)+IF(R387=Datos!$B$80,1,0)+IF(R388=Datos!$B$80,1,0)+IF(R389=Datos!$B$80,1,0))),0,(IF(R384=Datos!$B$80,W384,0)+IF(R385=Datos!$B$80,W385,0)+IF(R386=Datos!$B$80,W386,0)+IF(R387=Datos!$B$80,W387,0)+IF(R388=Datos!$B$80,W388,0)+IF(R389=Datos!$B$80,W389,0))/(IF(R384=Datos!$B$80,1,0)+IF(R385=Datos!$B$80,1,0)+IF(R386=Datos!$B$80,1,0)+IF(R387=Datos!$B$80,1,0)+IF(R388=Datos!$B$80,1,0)+IF(R389=Datos!$B$80,1,0)))</f>
        <v>0</v>
      </c>
      <c r="Y384" s="446" t="str">
        <f>IF(J384="","-",(IF(X384&gt;0,(IF(J384=Datos!$B$65,Datos!$B$65,IF(AND(J384=Datos!$B$66,X384&gt;0.49),Datos!$B$65,IF(AND(J384=Datos!$B$67,X384&gt;0.74),Datos!$B$65,IF(AND(J384=Datos!$B$67,X384&lt;0.75,X384&gt;0.49),Datos!$B$66,IF(AND(J384=Datos!$B$68,X384&gt;0.74),Datos!$B$66,IF(AND(J384=Datos!$B$68,X384&lt;0.75,X384&gt;0.49),Datos!$B$67,IF(AND(J384=Datos!$B$69,X384&gt;0.74),Datos!$B$67,IF(AND(J384=Datos!$B$69,X384&lt;0.75,X384&gt;0.49),Datos!$B$68,J384))))))))),J384)))</f>
        <v>-</v>
      </c>
      <c r="Z384" s="455">
        <f>IF(ISERROR((IF(R384=Datos!$B$79,W384,0)+IF(R385=Datos!$B$79,W385,0)+IF(R386=Datos!$B$79,W386,0)+IF(R387=Datos!$B$79,W387,0)+IF(R388=Datos!$B$79,W388,0)+IF(R389=Datos!$B$79,W389,0))/(IF(R384=Datos!$B$79,1,0)+IF(R385=Datos!$B$79,1,0)+IF(R386=Datos!$B$79,1,0)+IF(R387=Datos!$B$79,1,0)+IF(R388=Datos!$B$79,1,0)+IF(R389=Datos!$B$79,1,0))),0,(IF(R384=Datos!$B$79,W384,0)+IF(R385=Datos!$B$79,W385,0)+IF(R386=Datos!$B$79,W386,0)+IF(R387=Datos!$B$79,W387,0)+IF(R388=Datos!$B$79,W388,0)+IF(R389=Datos!$B$79,W389,0))/(IF(R384=Datos!$B$79,1,0)+IF(R385=Datos!$B$79,1,0)+IF(R386=Datos!$B$79,1,0)+IF(R387=Datos!$B$79,1,0)+IF(R388=Datos!$B$79,1,0)+IF(R389=Datos!$B$79,1,0)))</f>
        <v>0</v>
      </c>
      <c r="AA384" s="446" t="str">
        <f>IF(K384="","-",(IF(Z384&gt;0,(IF(K384=Datos!$B$72,Datos!$B$72,IF(AND(K384=Datos!$B$73,Z384&gt;0.49),Datos!$B$72,IF(AND(K384=Datos!$B$74,Z384&gt;0.74),Datos!$B$72,IF(AND(K384=Datos!$B$74,Z384&lt;0.75,Z384&gt;0.49),Datos!$B$73,IF(AND(K384=Datos!$B$75,Z384&gt;0.74),Datos!$B$73,IF(AND(K384=Datos!$B$75,Z384&lt;0.75,Z384&gt;0.49),Datos!$B$74,IF(AND(K384=Datos!$B$76,Z384&gt;0.74),Datos!$B$74,IF(AND(K384=Datos!$B$76,Z384&lt;0.75,Z384&gt;0.49),Datos!$B$75,K384))))))))),K384)))</f>
        <v>-</v>
      </c>
      <c r="AB384" s="449" t="str">
        <f>IF(AND(Y384=Datos!$B$186,AA384=Datos!$B$193),Datos!$D$186,IF(AND(Y384=Datos!$B$186,AA384=Datos!$B$194),Datos!$E$186,IF(AND(Y384=Datos!$B$186,AA384=Datos!$B$195),Datos!$F$186,IF(AND(Y384=Datos!$B$186,AA384=Datos!$B$196),Datos!$G$186,IF(AND(Y384=Datos!$B$186,AA384=Datos!$B$197),Datos!$H$186,IF(AND(Y384=Datos!$B$187,AA384=Datos!$B$193),Datos!$D$187,IF(AND(Y384=Datos!$B$187,AA384=Datos!$B$194),Datos!$E$187,IF(AND(Y384=Datos!$B$187,AA384=Datos!$B$195),Datos!$F$187,IF(AND(Y384=Datos!$B$187,AA384=Datos!$B$196),Datos!$G$187,IF(AND(Y384=Datos!$B$187,AA384=Datos!$B$197),Datos!$H$187,IF(AND(Y384=Datos!$B$188,AA384=Datos!$B$193),Datos!$D$188,IF(AND(Y384=Datos!$B$188,AA384=Datos!$B$194),Datos!$E$188,IF(AND(Y384=Datos!$B$188,AA384=Datos!$B$195),Datos!$F$188,IF(AND(Y384=Datos!$B$188,AA384=Datos!$B$196),Datos!$G$188,IF(AND(Y384=Datos!$B$188,AA384=Datos!$B$197),Datos!$H$188,IF(AND(Y384=Datos!$B$189,AA384=Datos!$B$193),Datos!$D$189,IF(AND(Y384=Datos!$B$189,AA384=Datos!$B$194),Datos!$E$189,IF(AND(Y384=Datos!$B$189,AA384=Datos!$B$195),Datos!$F$189,IF(AND(Y384=Datos!$B$189,AA384=Datos!$B$196),Datos!$G$189,IF(AND(Y384=Datos!$B$189,AA384=Datos!$B$197),Datos!$H$189,IF(AND(Y384=Datos!$B$190,AA384=Datos!$B$193),Datos!$D$190,IF(AND(Y384=Datos!$B$190,AA384=Datos!$B$194),Datos!$E$190,IF(AND(Y384=Datos!$B$190,AA384=Datos!$B$195),Datos!$F$190,IF(AND(Y384=Datos!$B$190,AA384=Datos!$B$196),Datos!$G$190,IF(AND(Y384=Datos!$B$190,AA384=Datos!$B$197),Datos!$H$190,"-")))))))))))))))))))))))))</f>
        <v>-</v>
      </c>
      <c r="AC384" s="51"/>
    </row>
    <row r="385" spans="1:29" s="4" customFormat="1" ht="30" customHeight="1" x14ac:dyDescent="0.25">
      <c r="A385" s="105"/>
      <c r="B385" s="460"/>
      <c r="C385" s="461"/>
      <c r="D385" s="465"/>
      <c r="E385" s="469"/>
      <c r="F385" s="470"/>
      <c r="G385" s="259"/>
      <c r="H385" s="52"/>
      <c r="I385" s="53"/>
      <c r="J385" s="317"/>
      <c r="K385" s="317"/>
      <c r="L385" s="450"/>
      <c r="M385" s="53"/>
      <c r="N385" s="52"/>
      <c r="O385" s="52"/>
      <c r="P385" s="52"/>
      <c r="Q385" s="52"/>
      <c r="R385" s="53"/>
      <c r="S385" s="52"/>
      <c r="T385" s="52"/>
      <c r="U385" s="52"/>
      <c r="V385" s="52"/>
      <c r="W385" s="54">
        <f>((IF(S385=Datos!$B$83,0,IF(S385=Datos!$B$84,5,IF(S385=Datos!$B$85,10,IF(S385=Datos!$B$86,15,IF(S385=Datos!$B$87,20,IF(S385=Datos!$B$88,25,0)))))))/100)+((IF(T385=Datos!$B$83,0,IF(T385=Datos!$B$84,5,IF(T385=Datos!$B$85,10,IF(T385=Datos!$B$86,15,IF(T385=Datos!$B$87,20,IF(T385=Datos!$B$88,25,0)))))))/100)+((IF(U385=Datos!$B$83,0,IF(U385=Datos!$B$84,5,IF(U385=Datos!$B$85,10,IF(U385=Datos!$B$86,15,IF(U385=Datos!$B$87,20,IF(U385=Datos!$B$88,25,0)))))))/100)+((IF(V385=Datos!$B$83,0,IF(V385=Datos!$B$84,5,IF(V385=Datos!$B$85,10,IF(V385=Datos!$B$86,15,IF(V385=Datos!$B$87,20,IF(V385=Datos!$B$88,25,0)))))))/100)</f>
        <v>0</v>
      </c>
      <c r="X385" s="453"/>
      <c r="Y385" s="447"/>
      <c r="Z385" s="456"/>
      <c r="AA385" s="447"/>
      <c r="AB385" s="450"/>
      <c r="AC385" s="55"/>
    </row>
    <row r="386" spans="1:29" s="4" customFormat="1" ht="30" customHeight="1" x14ac:dyDescent="0.25">
      <c r="A386" s="105"/>
      <c r="B386" s="460"/>
      <c r="C386" s="461"/>
      <c r="D386" s="465"/>
      <c r="E386" s="469"/>
      <c r="F386" s="470"/>
      <c r="G386" s="259"/>
      <c r="H386" s="52"/>
      <c r="I386" s="53"/>
      <c r="J386" s="317"/>
      <c r="K386" s="317"/>
      <c r="L386" s="450"/>
      <c r="M386" s="53"/>
      <c r="N386" s="52"/>
      <c r="O386" s="52"/>
      <c r="P386" s="52"/>
      <c r="Q386" s="52"/>
      <c r="R386" s="53"/>
      <c r="S386" s="52"/>
      <c r="T386" s="52"/>
      <c r="U386" s="52"/>
      <c r="V386" s="52"/>
      <c r="W386" s="54">
        <f>((IF(S386=Datos!$B$83,0,IF(S386=Datos!$B$84,5,IF(S386=Datos!$B$85,10,IF(S386=Datos!$B$86,15,IF(S386=Datos!$B$87,20,IF(S386=Datos!$B$88,25,0)))))))/100)+((IF(T386=Datos!$B$83,0,IF(T386=Datos!$B$84,5,IF(T386=Datos!$B$85,10,IF(T386=Datos!$B$86,15,IF(T386=Datos!$B$87,20,IF(T386=Datos!$B$88,25,0)))))))/100)+((IF(U386=Datos!$B$83,0,IF(U386=Datos!$B$84,5,IF(U386=Datos!$B$85,10,IF(U386=Datos!$B$86,15,IF(U386=Datos!$B$87,20,IF(U386=Datos!$B$88,25,0)))))))/100)+((IF(V386=Datos!$B$83,0,IF(V386=Datos!$B$84,5,IF(V386=Datos!$B$85,10,IF(V386=Datos!$B$86,15,IF(V386=Datos!$B$87,20,IF(V386=Datos!$B$88,25,0)))))))/100)</f>
        <v>0</v>
      </c>
      <c r="X386" s="453"/>
      <c r="Y386" s="447"/>
      <c r="Z386" s="456"/>
      <c r="AA386" s="447"/>
      <c r="AB386" s="450"/>
      <c r="AC386" s="55"/>
    </row>
    <row r="387" spans="1:29" s="4" customFormat="1" ht="30" customHeight="1" x14ac:dyDescent="0.25">
      <c r="A387" s="105"/>
      <c r="B387" s="460"/>
      <c r="C387" s="461"/>
      <c r="D387" s="465"/>
      <c r="E387" s="469"/>
      <c r="F387" s="470"/>
      <c r="G387" s="259"/>
      <c r="H387" s="52"/>
      <c r="I387" s="53"/>
      <c r="J387" s="317"/>
      <c r="K387" s="317"/>
      <c r="L387" s="450"/>
      <c r="M387" s="53"/>
      <c r="N387" s="52"/>
      <c r="O387" s="52"/>
      <c r="P387" s="52"/>
      <c r="Q387" s="52"/>
      <c r="R387" s="53"/>
      <c r="S387" s="52"/>
      <c r="T387" s="52"/>
      <c r="U387" s="52"/>
      <c r="V387" s="52"/>
      <c r="W387" s="54">
        <f>((IF(S387=Datos!$B$83,0,IF(S387=Datos!$B$84,5,IF(S387=Datos!$B$85,10,IF(S387=Datos!$B$86,15,IF(S387=Datos!$B$87,20,IF(S387=Datos!$B$88,25,0)))))))/100)+((IF(T387=Datos!$B$83,0,IF(T387=Datos!$B$84,5,IF(T387=Datos!$B$85,10,IF(T387=Datos!$B$86,15,IF(T387=Datos!$B$87,20,IF(T387=Datos!$B$88,25,0)))))))/100)+((IF(U387=Datos!$B$83,0,IF(U387=Datos!$B$84,5,IF(U387=Datos!$B$85,10,IF(U387=Datos!$B$86,15,IF(U387=Datos!$B$87,20,IF(U387=Datos!$B$88,25,0)))))))/100)+((IF(V387=Datos!$B$83,0,IF(V387=Datos!$B$84,5,IF(V387=Datos!$B$85,10,IF(V387=Datos!$B$86,15,IF(V387=Datos!$B$87,20,IF(V387=Datos!$B$88,25,0)))))))/100)</f>
        <v>0</v>
      </c>
      <c r="X387" s="453"/>
      <c r="Y387" s="447"/>
      <c r="Z387" s="456"/>
      <c r="AA387" s="447"/>
      <c r="AB387" s="450"/>
      <c r="AC387" s="55"/>
    </row>
    <row r="388" spans="1:29" s="4" customFormat="1" ht="30" customHeight="1" x14ac:dyDescent="0.25">
      <c r="A388" s="105"/>
      <c r="B388" s="460"/>
      <c r="C388" s="461"/>
      <c r="D388" s="465"/>
      <c r="E388" s="469"/>
      <c r="F388" s="470"/>
      <c r="G388" s="259"/>
      <c r="H388" s="52"/>
      <c r="I388" s="53"/>
      <c r="J388" s="317"/>
      <c r="K388" s="317"/>
      <c r="L388" s="450"/>
      <c r="M388" s="53"/>
      <c r="N388" s="52"/>
      <c r="O388" s="52"/>
      <c r="P388" s="52"/>
      <c r="Q388" s="52"/>
      <c r="R388" s="53"/>
      <c r="S388" s="52"/>
      <c r="T388" s="52"/>
      <c r="U388" s="52"/>
      <c r="V388" s="52"/>
      <c r="W388" s="54">
        <f>((IF(S388=Datos!$B$83,0,IF(S388=Datos!$B$84,5,IF(S388=Datos!$B$85,10,IF(S388=Datos!$B$86,15,IF(S388=Datos!$B$87,20,IF(S388=Datos!$B$88,25,0)))))))/100)+((IF(T388=Datos!$B$83,0,IF(T388=Datos!$B$84,5,IF(T388=Datos!$B$85,10,IF(T388=Datos!$B$86,15,IF(T388=Datos!$B$87,20,IF(T388=Datos!$B$88,25,0)))))))/100)+((IF(U388=Datos!$B$83,0,IF(U388=Datos!$B$84,5,IF(U388=Datos!$B$85,10,IF(U388=Datos!$B$86,15,IF(U388=Datos!$B$87,20,IF(U388=Datos!$B$88,25,0)))))))/100)+((IF(V388=Datos!$B$83,0,IF(V388=Datos!$B$84,5,IF(V388=Datos!$B$85,10,IF(V388=Datos!$B$86,15,IF(V388=Datos!$B$87,20,IF(V388=Datos!$B$88,25,0)))))))/100)</f>
        <v>0</v>
      </c>
      <c r="X388" s="453"/>
      <c r="Y388" s="447"/>
      <c r="Z388" s="456"/>
      <c r="AA388" s="447"/>
      <c r="AB388" s="450"/>
      <c r="AC388" s="55"/>
    </row>
    <row r="389" spans="1:29" s="4" customFormat="1" ht="30" customHeight="1" thickBot="1" x14ac:dyDescent="0.3">
      <c r="A389" s="105"/>
      <c r="B389" s="462"/>
      <c r="C389" s="463"/>
      <c r="D389" s="466"/>
      <c r="E389" s="471"/>
      <c r="F389" s="472"/>
      <c r="G389" s="260"/>
      <c r="H389" s="70"/>
      <c r="I389" s="68"/>
      <c r="J389" s="318"/>
      <c r="K389" s="318"/>
      <c r="L389" s="451"/>
      <c r="M389" s="68"/>
      <c r="N389" s="70"/>
      <c r="O389" s="70"/>
      <c r="P389" s="70"/>
      <c r="Q389" s="70"/>
      <c r="R389" s="68"/>
      <c r="S389" s="70"/>
      <c r="T389" s="70"/>
      <c r="U389" s="70"/>
      <c r="V389" s="70"/>
      <c r="W389" s="69">
        <f>((IF(S389=Datos!$B$83,0,IF(S389=Datos!$B$84,5,IF(S389=Datos!$B$85,10,IF(S389=Datos!$B$86,15,IF(S389=Datos!$B$87,20,IF(S389=Datos!$B$88,25,0)))))))/100)+((IF(T389=Datos!$B$83,0,IF(T389=Datos!$B$84,5,IF(T389=Datos!$B$85,10,IF(T389=Datos!$B$86,15,IF(T389=Datos!$B$87,20,IF(T389=Datos!$B$88,25,0)))))))/100)+((IF(U389=Datos!$B$83,0,IF(U389=Datos!$B$84,5,IF(U389=Datos!$B$85,10,IF(U389=Datos!$B$86,15,IF(U389=Datos!$B$87,20,IF(U389=Datos!$B$88,25,0)))))))/100)+((IF(V389=Datos!$B$83,0,IF(V389=Datos!$B$84,5,IF(V389=Datos!$B$85,10,IF(V389=Datos!$B$86,15,IF(V389=Datos!$B$87,20,IF(V389=Datos!$B$88,25,0)))))))/100)</f>
        <v>0</v>
      </c>
      <c r="X389" s="454"/>
      <c r="Y389" s="448"/>
      <c r="Z389" s="457"/>
      <c r="AA389" s="448"/>
      <c r="AB389" s="451"/>
      <c r="AC389" s="59"/>
    </row>
    <row r="390" spans="1:29" s="4" customFormat="1" ht="30" customHeight="1" x14ac:dyDescent="0.25">
      <c r="A390" s="105"/>
      <c r="B390" s="458"/>
      <c r="C390" s="459"/>
      <c r="D390" s="464" t="str">
        <f>IF(B390=0,"",VLOOKUP(B390,'Datos SGC'!$B$50:$C$71,2))</f>
        <v/>
      </c>
      <c r="E390" s="467"/>
      <c r="F390" s="468"/>
      <c r="G390" s="258"/>
      <c r="H390" s="65"/>
      <c r="I390" s="66"/>
      <c r="J390" s="316"/>
      <c r="K390" s="316"/>
      <c r="L390" s="449" t="str">
        <f>IF(AND(J390=Datos!$B$186,K390=Datos!$B$193),Datos!$D$186,IF(AND(J390=Datos!$B$186,K390=Datos!$B$194),Datos!$E$186,IF(AND(J390=Datos!$B$186,K390=Datos!$B$195),Datos!$F$186,IF(AND(J390=Datos!$B$186,K390=Datos!$B$196),Datos!$G$186,IF(AND(J390=Datos!$B$186,K390=Datos!$B$197),Datos!$H$186,IF(AND(J390=Datos!$B$187,K390=Datos!$B$193),Datos!$D$187,IF(AND(J390=Datos!$B$187,K390=Datos!$B$194),Datos!$E$187,IF(AND(J390=Datos!$B$187,K390=Datos!$B$195),Datos!$F$187,IF(AND(J390=Datos!$B$187,K390=Datos!$B$196),Datos!$G$187,IF(AND(J390=Datos!$B$187,K390=Datos!$B$197),Datos!$H$187,IF(AND(J390=Datos!$B$188,K390=Datos!$B$193),Datos!$D$188,IF(AND(J390=Datos!$B$188,K390=Datos!$B$194),Datos!$E$188,IF(AND(J390=Datos!$B$188,K390=Datos!$B$195),Datos!$F$188,IF(AND(J390=Datos!$B$188,K390=Datos!$B$196),Datos!$G$188,IF(AND(J390=Datos!$B$188,K390=Datos!$B$197),Datos!$H$188,IF(AND(J390=Datos!$B$189,K390=Datos!$B$193),Datos!$D$189,IF(AND(J390=Datos!$B$189,K390=Datos!$B$194),Datos!$E$189,IF(AND(J390=Datos!$B$189,K390=Datos!$B$195),Datos!$F$189,IF(AND(J390=Datos!$B$189,K390=Datos!$B$196),Datos!$G$189,IF(AND(J390=Datos!$B$189,K390=Datos!$B$197),Datos!$H$189,IF(AND(J390=Datos!$B$190,K390=Datos!$B$193),Datos!$D$190,IF(AND(J390=Datos!$B$190,K390=Datos!$B$194),Datos!$E$190,IF(AND(J390=Datos!$B$190,K390=Datos!$B$195),Datos!$F$190,IF(AND(J390=Datos!$B$190,K390=Datos!$B$196),Datos!$G$190,IF(AND(J390=Datos!$B$190,K390=Datos!$B$197),Datos!$H$190,"-")))))))))))))))))))))))))</f>
        <v>-</v>
      </c>
      <c r="M390" s="66"/>
      <c r="N390" s="65"/>
      <c r="O390" s="65"/>
      <c r="P390" s="65"/>
      <c r="Q390" s="65"/>
      <c r="R390" s="66"/>
      <c r="S390" s="65"/>
      <c r="T390" s="65"/>
      <c r="U390" s="65"/>
      <c r="V390" s="65"/>
      <c r="W390" s="64">
        <f>((IF(S390=Datos!$B$83,0,IF(S390=Datos!$B$84,5,IF(S390=Datos!$B$85,10,IF(S390=Datos!$B$86,15,IF(S390=Datos!$B$87,20,IF(S390=Datos!$B$88,25,0)))))))/100)+((IF(T390=Datos!$B$83,0,IF(T390=Datos!$B$84,5,IF(T390=Datos!$B$85,10,IF(T390=Datos!$B$86,15,IF(T390=Datos!$B$87,20,IF(T390=Datos!$B$88,25,0)))))))/100)+((IF(U390=Datos!$B$83,0,IF(U390=Datos!$B$84,5,IF(U390=Datos!$B$85,10,IF(U390=Datos!$B$86,15,IF(U390=Datos!$B$87,20,IF(U390=Datos!$B$88,25,0)))))))/100)+((IF(V390=Datos!$B$83,0,IF(V390=Datos!$B$84,5,IF(V390=Datos!$B$85,10,IF(V390=Datos!$B$86,15,IF(V390=Datos!$B$87,20,IF(V390=Datos!$B$88,25,0)))))))/100)</f>
        <v>0</v>
      </c>
      <c r="X390" s="452">
        <f>IF(ISERROR((IF(R390=Datos!$B$80,W390,0)+IF(R391=Datos!$B$80,W391,0)+IF(R392=Datos!$B$80,W392,0)+IF(R393=Datos!$B$80,W393,0)+IF(R394=Datos!$B$80,W394,0)+IF(R395=Datos!$B$80,W395,0))/(IF(R390=Datos!$B$80,1,0)+IF(R391=Datos!$B$80,1,0)+IF(R392=Datos!$B$80,1,0)+IF(R393=Datos!$B$80,1,0)+IF(R394=Datos!$B$80,1,0)+IF(R395=Datos!$B$80,1,0))),0,(IF(R390=Datos!$B$80,W390,0)+IF(R391=Datos!$B$80,W391,0)+IF(R392=Datos!$B$80,W392,0)+IF(R393=Datos!$B$80,W393,0)+IF(R394=Datos!$B$80,W394,0)+IF(R395=Datos!$B$80,W395,0))/(IF(R390=Datos!$B$80,1,0)+IF(R391=Datos!$B$80,1,0)+IF(R392=Datos!$B$80,1,0)+IF(R393=Datos!$B$80,1,0)+IF(R394=Datos!$B$80,1,0)+IF(R395=Datos!$B$80,1,0)))</f>
        <v>0</v>
      </c>
      <c r="Y390" s="446" t="str">
        <f>IF(J390="","-",(IF(X390&gt;0,(IF(J390=Datos!$B$65,Datos!$B$65,IF(AND(J390=Datos!$B$66,X390&gt;0.49),Datos!$B$65,IF(AND(J390=Datos!$B$67,X390&gt;0.74),Datos!$B$65,IF(AND(J390=Datos!$B$67,X390&lt;0.75,X390&gt;0.49),Datos!$B$66,IF(AND(J390=Datos!$B$68,X390&gt;0.74),Datos!$B$66,IF(AND(J390=Datos!$B$68,X390&lt;0.75,X390&gt;0.49),Datos!$B$67,IF(AND(J390=Datos!$B$69,X390&gt;0.74),Datos!$B$67,IF(AND(J390=Datos!$B$69,X390&lt;0.75,X390&gt;0.49),Datos!$B$68,J390))))))))),J390)))</f>
        <v>-</v>
      </c>
      <c r="Z390" s="455">
        <f>IF(ISERROR((IF(R390=Datos!$B$79,W390,0)+IF(R391=Datos!$B$79,W391,0)+IF(R392=Datos!$B$79,W392,0)+IF(R393=Datos!$B$79,W393,0)+IF(R394=Datos!$B$79,W394,0)+IF(R395=Datos!$B$79,W395,0))/(IF(R390=Datos!$B$79,1,0)+IF(R391=Datos!$B$79,1,0)+IF(R392=Datos!$B$79,1,0)+IF(R393=Datos!$B$79,1,0)+IF(R394=Datos!$B$79,1,0)+IF(R395=Datos!$B$79,1,0))),0,(IF(R390=Datos!$B$79,W390,0)+IF(R391=Datos!$B$79,W391,0)+IF(R392=Datos!$B$79,W392,0)+IF(R393=Datos!$B$79,W393,0)+IF(R394=Datos!$B$79,W394,0)+IF(R395=Datos!$B$79,W395,0))/(IF(R390=Datos!$B$79,1,0)+IF(R391=Datos!$B$79,1,0)+IF(R392=Datos!$B$79,1,0)+IF(R393=Datos!$B$79,1,0)+IF(R394=Datos!$B$79,1,0)+IF(R395=Datos!$B$79,1,0)))</f>
        <v>0</v>
      </c>
      <c r="AA390" s="446" t="str">
        <f>IF(K390="","-",(IF(Z390&gt;0,(IF(K390=Datos!$B$72,Datos!$B$72,IF(AND(K390=Datos!$B$73,Z390&gt;0.49),Datos!$B$72,IF(AND(K390=Datos!$B$74,Z390&gt;0.74),Datos!$B$72,IF(AND(K390=Datos!$B$74,Z390&lt;0.75,Z390&gt;0.49),Datos!$B$73,IF(AND(K390=Datos!$B$75,Z390&gt;0.74),Datos!$B$73,IF(AND(K390=Datos!$B$75,Z390&lt;0.75,Z390&gt;0.49),Datos!$B$74,IF(AND(K390=Datos!$B$76,Z390&gt;0.74),Datos!$B$74,IF(AND(K390=Datos!$B$76,Z390&lt;0.75,Z390&gt;0.49),Datos!$B$75,K390))))))))),K390)))</f>
        <v>-</v>
      </c>
      <c r="AB390" s="449" t="str">
        <f>IF(AND(Y390=Datos!$B$186,AA390=Datos!$B$193),Datos!$D$186,IF(AND(Y390=Datos!$B$186,AA390=Datos!$B$194),Datos!$E$186,IF(AND(Y390=Datos!$B$186,AA390=Datos!$B$195),Datos!$F$186,IF(AND(Y390=Datos!$B$186,AA390=Datos!$B$196),Datos!$G$186,IF(AND(Y390=Datos!$B$186,AA390=Datos!$B$197),Datos!$H$186,IF(AND(Y390=Datos!$B$187,AA390=Datos!$B$193),Datos!$D$187,IF(AND(Y390=Datos!$B$187,AA390=Datos!$B$194),Datos!$E$187,IF(AND(Y390=Datos!$B$187,AA390=Datos!$B$195),Datos!$F$187,IF(AND(Y390=Datos!$B$187,AA390=Datos!$B$196),Datos!$G$187,IF(AND(Y390=Datos!$B$187,AA390=Datos!$B$197),Datos!$H$187,IF(AND(Y390=Datos!$B$188,AA390=Datos!$B$193),Datos!$D$188,IF(AND(Y390=Datos!$B$188,AA390=Datos!$B$194),Datos!$E$188,IF(AND(Y390=Datos!$B$188,AA390=Datos!$B$195),Datos!$F$188,IF(AND(Y390=Datos!$B$188,AA390=Datos!$B$196),Datos!$G$188,IF(AND(Y390=Datos!$B$188,AA390=Datos!$B$197),Datos!$H$188,IF(AND(Y390=Datos!$B$189,AA390=Datos!$B$193),Datos!$D$189,IF(AND(Y390=Datos!$B$189,AA390=Datos!$B$194),Datos!$E$189,IF(AND(Y390=Datos!$B$189,AA390=Datos!$B$195),Datos!$F$189,IF(AND(Y390=Datos!$B$189,AA390=Datos!$B$196),Datos!$G$189,IF(AND(Y390=Datos!$B$189,AA390=Datos!$B$197),Datos!$H$189,IF(AND(Y390=Datos!$B$190,AA390=Datos!$B$193),Datos!$D$190,IF(AND(Y390=Datos!$B$190,AA390=Datos!$B$194),Datos!$E$190,IF(AND(Y390=Datos!$B$190,AA390=Datos!$B$195),Datos!$F$190,IF(AND(Y390=Datos!$B$190,AA390=Datos!$B$196),Datos!$G$190,IF(AND(Y390=Datos!$B$190,AA390=Datos!$B$197),Datos!$H$190,"-")))))))))))))))))))))))))</f>
        <v>-</v>
      </c>
      <c r="AC390" s="51"/>
    </row>
    <row r="391" spans="1:29" s="4" customFormat="1" ht="30" customHeight="1" x14ac:dyDescent="0.25">
      <c r="A391" s="105"/>
      <c r="B391" s="460"/>
      <c r="C391" s="461"/>
      <c r="D391" s="465"/>
      <c r="E391" s="469"/>
      <c r="F391" s="470"/>
      <c r="G391" s="259"/>
      <c r="H391" s="52"/>
      <c r="I391" s="53"/>
      <c r="J391" s="317"/>
      <c r="K391" s="317"/>
      <c r="L391" s="450"/>
      <c r="M391" s="53"/>
      <c r="N391" s="52"/>
      <c r="O391" s="52"/>
      <c r="P391" s="52"/>
      <c r="Q391" s="52"/>
      <c r="R391" s="53"/>
      <c r="S391" s="52"/>
      <c r="T391" s="52"/>
      <c r="U391" s="52"/>
      <c r="V391" s="52"/>
      <c r="W391" s="54">
        <f>((IF(S391=Datos!$B$83,0,IF(S391=Datos!$B$84,5,IF(S391=Datos!$B$85,10,IF(S391=Datos!$B$86,15,IF(S391=Datos!$B$87,20,IF(S391=Datos!$B$88,25,0)))))))/100)+((IF(T391=Datos!$B$83,0,IF(T391=Datos!$B$84,5,IF(T391=Datos!$B$85,10,IF(T391=Datos!$B$86,15,IF(T391=Datos!$B$87,20,IF(T391=Datos!$B$88,25,0)))))))/100)+((IF(U391=Datos!$B$83,0,IF(U391=Datos!$B$84,5,IF(U391=Datos!$B$85,10,IF(U391=Datos!$B$86,15,IF(U391=Datos!$B$87,20,IF(U391=Datos!$B$88,25,0)))))))/100)+((IF(V391=Datos!$B$83,0,IF(V391=Datos!$B$84,5,IF(V391=Datos!$B$85,10,IF(V391=Datos!$B$86,15,IF(V391=Datos!$B$87,20,IF(V391=Datos!$B$88,25,0)))))))/100)</f>
        <v>0</v>
      </c>
      <c r="X391" s="453"/>
      <c r="Y391" s="447"/>
      <c r="Z391" s="456"/>
      <c r="AA391" s="447"/>
      <c r="AB391" s="450"/>
      <c r="AC391" s="55"/>
    </row>
    <row r="392" spans="1:29" s="4" customFormat="1" ht="30" customHeight="1" x14ac:dyDescent="0.25">
      <c r="A392" s="105"/>
      <c r="B392" s="460"/>
      <c r="C392" s="461"/>
      <c r="D392" s="465"/>
      <c r="E392" s="469"/>
      <c r="F392" s="470"/>
      <c r="G392" s="259"/>
      <c r="H392" s="52"/>
      <c r="I392" s="53"/>
      <c r="J392" s="317"/>
      <c r="K392" s="317"/>
      <c r="L392" s="450"/>
      <c r="M392" s="53"/>
      <c r="N392" s="52"/>
      <c r="O392" s="52"/>
      <c r="P392" s="52"/>
      <c r="Q392" s="52"/>
      <c r="R392" s="53"/>
      <c r="S392" s="52"/>
      <c r="T392" s="52"/>
      <c r="U392" s="52"/>
      <c r="V392" s="52"/>
      <c r="W392" s="54">
        <f>((IF(S392=Datos!$B$83,0,IF(S392=Datos!$B$84,5,IF(S392=Datos!$B$85,10,IF(S392=Datos!$B$86,15,IF(S392=Datos!$B$87,20,IF(S392=Datos!$B$88,25,0)))))))/100)+((IF(T392=Datos!$B$83,0,IF(T392=Datos!$B$84,5,IF(T392=Datos!$B$85,10,IF(T392=Datos!$B$86,15,IF(T392=Datos!$B$87,20,IF(T392=Datos!$B$88,25,0)))))))/100)+((IF(U392=Datos!$B$83,0,IF(U392=Datos!$B$84,5,IF(U392=Datos!$B$85,10,IF(U392=Datos!$B$86,15,IF(U392=Datos!$B$87,20,IF(U392=Datos!$B$88,25,0)))))))/100)+((IF(V392=Datos!$B$83,0,IF(V392=Datos!$B$84,5,IF(V392=Datos!$B$85,10,IF(V392=Datos!$B$86,15,IF(V392=Datos!$B$87,20,IF(V392=Datos!$B$88,25,0)))))))/100)</f>
        <v>0</v>
      </c>
      <c r="X392" s="453"/>
      <c r="Y392" s="447"/>
      <c r="Z392" s="456"/>
      <c r="AA392" s="447"/>
      <c r="AB392" s="450"/>
      <c r="AC392" s="55"/>
    </row>
    <row r="393" spans="1:29" s="4" customFormat="1" ht="30" customHeight="1" x14ac:dyDescent="0.25">
      <c r="A393" s="105"/>
      <c r="B393" s="460"/>
      <c r="C393" s="461"/>
      <c r="D393" s="465"/>
      <c r="E393" s="469"/>
      <c r="F393" s="470"/>
      <c r="G393" s="259"/>
      <c r="H393" s="52"/>
      <c r="I393" s="53"/>
      <c r="J393" s="317"/>
      <c r="K393" s="317"/>
      <c r="L393" s="450"/>
      <c r="M393" s="53"/>
      <c r="N393" s="52"/>
      <c r="O393" s="52"/>
      <c r="P393" s="52"/>
      <c r="Q393" s="52"/>
      <c r="R393" s="53"/>
      <c r="S393" s="52"/>
      <c r="T393" s="52"/>
      <c r="U393" s="52"/>
      <c r="V393" s="52"/>
      <c r="W393" s="54">
        <f>((IF(S393=Datos!$B$83,0,IF(S393=Datos!$B$84,5,IF(S393=Datos!$B$85,10,IF(S393=Datos!$B$86,15,IF(S393=Datos!$B$87,20,IF(S393=Datos!$B$88,25,0)))))))/100)+((IF(T393=Datos!$B$83,0,IF(T393=Datos!$B$84,5,IF(T393=Datos!$B$85,10,IF(T393=Datos!$B$86,15,IF(T393=Datos!$B$87,20,IF(T393=Datos!$B$88,25,0)))))))/100)+((IF(U393=Datos!$B$83,0,IF(U393=Datos!$B$84,5,IF(U393=Datos!$B$85,10,IF(U393=Datos!$B$86,15,IF(U393=Datos!$B$87,20,IF(U393=Datos!$B$88,25,0)))))))/100)+((IF(V393=Datos!$B$83,0,IF(V393=Datos!$B$84,5,IF(V393=Datos!$B$85,10,IF(V393=Datos!$B$86,15,IF(V393=Datos!$B$87,20,IF(V393=Datos!$B$88,25,0)))))))/100)</f>
        <v>0</v>
      </c>
      <c r="X393" s="453"/>
      <c r="Y393" s="447"/>
      <c r="Z393" s="456"/>
      <c r="AA393" s="447"/>
      <c r="AB393" s="450"/>
      <c r="AC393" s="55"/>
    </row>
    <row r="394" spans="1:29" s="4" customFormat="1" ht="30" customHeight="1" x14ac:dyDescent="0.25">
      <c r="A394" s="105"/>
      <c r="B394" s="460"/>
      <c r="C394" s="461"/>
      <c r="D394" s="465"/>
      <c r="E394" s="469"/>
      <c r="F394" s="470"/>
      <c r="G394" s="259"/>
      <c r="H394" s="52"/>
      <c r="I394" s="53"/>
      <c r="J394" s="317"/>
      <c r="K394" s="317"/>
      <c r="L394" s="450"/>
      <c r="M394" s="53"/>
      <c r="N394" s="52"/>
      <c r="O394" s="52"/>
      <c r="P394" s="52"/>
      <c r="Q394" s="52"/>
      <c r="R394" s="53"/>
      <c r="S394" s="52"/>
      <c r="T394" s="52"/>
      <c r="U394" s="52"/>
      <c r="V394" s="52"/>
      <c r="W394" s="54">
        <f>((IF(S394=Datos!$B$83,0,IF(S394=Datos!$B$84,5,IF(S394=Datos!$B$85,10,IF(S394=Datos!$B$86,15,IF(S394=Datos!$B$87,20,IF(S394=Datos!$B$88,25,0)))))))/100)+((IF(T394=Datos!$B$83,0,IF(T394=Datos!$B$84,5,IF(T394=Datos!$B$85,10,IF(T394=Datos!$B$86,15,IF(T394=Datos!$B$87,20,IF(T394=Datos!$B$88,25,0)))))))/100)+((IF(U394=Datos!$B$83,0,IF(U394=Datos!$B$84,5,IF(U394=Datos!$B$85,10,IF(U394=Datos!$B$86,15,IF(U394=Datos!$B$87,20,IF(U394=Datos!$B$88,25,0)))))))/100)+((IF(V394=Datos!$B$83,0,IF(V394=Datos!$B$84,5,IF(V394=Datos!$B$85,10,IF(V394=Datos!$B$86,15,IF(V394=Datos!$B$87,20,IF(V394=Datos!$B$88,25,0)))))))/100)</f>
        <v>0</v>
      </c>
      <c r="X394" s="453"/>
      <c r="Y394" s="447"/>
      <c r="Z394" s="456"/>
      <c r="AA394" s="447"/>
      <c r="AB394" s="450"/>
      <c r="AC394" s="55"/>
    </row>
    <row r="395" spans="1:29" s="4" customFormat="1" ht="30" customHeight="1" thickBot="1" x14ac:dyDescent="0.3">
      <c r="A395" s="105"/>
      <c r="B395" s="462"/>
      <c r="C395" s="463"/>
      <c r="D395" s="466"/>
      <c r="E395" s="471"/>
      <c r="F395" s="472"/>
      <c r="G395" s="260"/>
      <c r="H395" s="70"/>
      <c r="I395" s="68"/>
      <c r="J395" s="318"/>
      <c r="K395" s="318"/>
      <c r="L395" s="451"/>
      <c r="M395" s="68"/>
      <c r="N395" s="70"/>
      <c r="O395" s="70"/>
      <c r="P395" s="70"/>
      <c r="Q395" s="70"/>
      <c r="R395" s="68"/>
      <c r="S395" s="70"/>
      <c r="T395" s="70"/>
      <c r="U395" s="70"/>
      <c r="V395" s="70"/>
      <c r="W395" s="69">
        <f>((IF(S395=Datos!$B$83,0,IF(S395=Datos!$B$84,5,IF(S395=Datos!$B$85,10,IF(S395=Datos!$B$86,15,IF(S395=Datos!$B$87,20,IF(S395=Datos!$B$88,25,0)))))))/100)+((IF(T395=Datos!$B$83,0,IF(T395=Datos!$B$84,5,IF(T395=Datos!$B$85,10,IF(T395=Datos!$B$86,15,IF(T395=Datos!$B$87,20,IF(T395=Datos!$B$88,25,0)))))))/100)+((IF(U395=Datos!$B$83,0,IF(U395=Datos!$B$84,5,IF(U395=Datos!$B$85,10,IF(U395=Datos!$B$86,15,IF(U395=Datos!$B$87,20,IF(U395=Datos!$B$88,25,0)))))))/100)+((IF(V395=Datos!$B$83,0,IF(V395=Datos!$B$84,5,IF(V395=Datos!$B$85,10,IF(V395=Datos!$B$86,15,IF(V395=Datos!$B$87,20,IF(V395=Datos!$B$88,25,0)))))))/100)</f>
        <v>0</v>
      </c>
      <c r="X395" s="454"/>
      <c r="Y395" s="448"/>
      <c r="Z395" s="457"/>
      <c r="AA395" s="448"/>
      <c r="AB395" s="451"/>
      <c r="AC395" s="59"/>
    </row>
    <row r="396" spans="1:29" s="4" customFormat="1" ht="30" customHeight="1" x14ac:dyDescent="0.25">
      <c r="A396" s="105"/>
      <c r="B396" s="458"/>
      <c r="C396" s="459"/>
      <c r="D396" s="464" t="str">
        <f>IF(B396=0,"",VLOOKUP(B396,'Datos SGC'!$B$50:$C$71,2))</f>
        <v/>
      </c>
      <c r="E396" s="467"/>
      <c r="F396" s="468"/>
      <c r="G396" s="258"/>
      <c r="H396" s="65"/>
      <c r="I396" s="66"/>
      <c r="J396" s="316"/>
      <c r="K396" s="316"/>
      <c r="L396" s="449" t="str">
        <f>IF(AND(J396=Datos!$B$186,K396=Datos!$B$193),Datos!$D$186,IF(AND(J396=Datos!$B$186,K396=Datos!$B$194),Datos!$E$186,IF(AND(J396=Datos!$B$186,K396=Datos!$B$195),Datos!$F$186,IF(AND(J396=Datos!$B$186,K396=Datos!$B$196),Datos!$G$186,IF(AND(J396=Datos!$B$186,K396=Datos!$B$197),Datos!$H$186,IF(AND(J396=Datos!$B$187,K396=Datos!$B$193),Datos!$D$187,IF(AND(J396=Datos!$B$187,K396=Datos!$B$194),Datos!$E$187,IF(AND(J396=Datos!$B$187,K396=Datos!$B$195),Datos!$F$187,IF(AND(J396=Datos!$B$187,K396=Datos!$B$196),Datos!$G$187,IF(AND(J396=Datos!$B$187,K396=Datos!$B$197),Datos!$H$187,IF(AND(J396=Datos!$B$188,K396=Datos!$B$193),Datos!$D$188,IF(AND(J396=Datos!$B$188,K396=Datos!$B$194),Datos!$E$188,IF(AND(J396=Datos!$B$188,K396=Datos!$B$195),Datos!$F$188,IF(AND(J396=Datos!$B$188,K396=Datos!$B$196),Datos!$G$188,IF(AND(J396=Datos!$B$188,K396=Datos!$B$197),Datos!$H$188,IF(AND(J396=Datos!$B$189,K396=Datos!$B$193),Datos!$D$189,IF(AND(J396=Datos!$B$189,K396=Datos!$B$194),Datos!$E$189,IF(AND(J396=Datos!$B$189,K396=Datos!$B$195),Datos!$F$189,IF(AND(J396=Datos!$B$189,K396=Datos!$B$196),Datos!$G$189,IF(AND(J396=Datos!$B$189,K396=Datos!$B$197),Datos!$H$189,IF(AND(J396=Datos!$B$190,K396=Datos!$B$193),Datos!$D$190,IF(AND(J396=Datos!$B$190,K396=Datos!$B$194),Datos!$E$190,IF(AND(J396=Datos!$B$190,K396=Datos!$B$195),Datos!$F$190,IF(AND(J396=Datos!$B$190,K396=Datos!$B$196),Datos!$G$190,IF(AND(J396=Datos!$B$190,K396=Datos!$B$197),Datos!$H$190,"-")))))))))))))))))))))))))</f>
        <v>-</v>
      </c>
      <c r="M396" s="66"/>
      <c r="N396" s="65"/>
      <c r="O396" s="65"/>
      <c r="P396" s="65"/>
      <c r="Q396" s="65"/>
      <c r="R396" s="66"/>
      <c r="S396" s="65"/>
      <c r="T396" s="65"/>
      <c r="U396" s="65"/>
      <c r="V396" s="65"/>
      <c r="W396" s="64">
        <f>((IF(S396=Datos!$B$83,0,IF(S396=Datos!$B$84,5,IF(S396=Datos!$B$85,10,IF(S396=Datos!$B$86,15,IF(S396=Datos!$B$87,20,IF(S396=Datos!$B$88,25,0)))))))/100)+((IF(T396=Datos!$B$83,0,IF(T396=Datos!$B$84,5,IF(T396=Datos!$B$85,10,IF(T396=Datos!$B$86,15,IF(T396=Datos!$B$87,20,IF(T396=Datos!$B$88,25,0)))))))/100)+((IF(U396=Datos!$B$83,0,IF(U396=Datos!$B$84,5,IF(U396=Datos!$B$85,10,IF(U396=Datos!$B$86,15,IF(U396=Datos!$B$87,20,IF(U396=Datos!$B$88,25,0)))))))/100)+((IF(V396=Datos!$B$83,0,IF(V396=Datos!$B$84,5,IF(V396=Datos!$B$85,10,IF(V396=Datos!$B$86,15,IF(V396=Datos!$B$87,20,IF(V396=Datos!$B$88,25,0)))))))/100)</f>
        <v>0</v>
      </c>
      <c r="X396" s="452">
        <f>IF(ISERROR((IF(R396=Datos!$B$80,W396,0)+IF(R397=Datos!$B$80,W397,0)+IF(R398=Datos!$B$80,W398,0)+IF(R399=Datos!$B$80,W399,0)+IF(R400=Datos!$B$80,W400,0)+IF(R401=Datos!$B$80,W401,0))/(IF(R396=Datos!$B$80,1,0)+IF(R397=Datos!$B$80,1,0)+IF(R398=Datos!$B$80,1,0)+IF(R399=Datos!$B$80,1,0)+IF(R400=Datos!$B$80,1,0)+IF(R401=Datos!$B$80,1,0))),0,(IF(R396=Datos!$B$80,W396,0)+IF(R397=Datos!$B$80,W397,0)+IF(R398=Datos!$B$80,W398,0)+IF(R399=Datos!$B$80,W399,0)+IF(R400=Datos!$B$80,W400,0)+IF(R401=Datos!$B$80,W401,0))/(IF(R396=Datos!$B$80,1,0)+IF(R397=Datos!$B$80,1,0)+IF(R398=Datos!$B$80,1,0)+IF(R399=Datos!$B$80,1,0)+IF(R400=Datos!$B$80,1,0)+IF(R401=Datos!$B$80,1,0)))</f>
        <v>0</v>
      </c>
      <c r="Y396" s="446" t="str">
        <f>IF(J396="","-",(IF(X396&gt;0,(IF(J396=Datos!$B$65,Datos!$B$65,IF(AND(J396=Datos!$B$66,X396&gt;0.49),Datos!$B$65,IF(AND(J396=Datos!$B$67,X396&gt;0.74),Datos!$B$65,IF(AND(J396=Datos!$B$67,X396&lt;0.75,X396&gt;0.49),Datos!$B$66,IF(AND(J396=Datos!$B$68,X396&gt;0.74),Datos!$B$66,IF(AND(J396=Datos!$B$68,X396&lt;0.75,X396&gt;0.49),Datos!$B$67,IF(AND(J396=Datos!$B$69,X396&gt;0.74),Datos!$B$67,IF(AND(J396=Datos!$B$69,X396&lt;0.75,X396&gt;0.49),Datos!$B$68,J396))))))))),J396)))</f>
        <v>-</v>
      </c>
      <c r="Z396" s="455">
        <f>IF(ISERROR((IF(R396=Datos!$B$79,W396,0)+IF(R397=Datos!$B$79,W397,0)+IF(R398=Datos!$B$79,W398,0)+IF(R399=Datos!$B$79,W399,0)+IF(R400=Datos!$B$79,W400,0)+IF(R401=Datos!$B$79,W401,0))/(IF(R396=Datos!$B$79,1,0)+IF(R397=Datos!$B$79,1,0)+IF(R398=Datos!$B$79,1,0)+IF(R399=Datos!$B$79,1,0)+IF(R400=Datos!$B$79,1,0)+IF(R401=Datos!$B$79,1,0))),0,(IF(R396=Datos!$B$79,W396,0)+IF(R397=Datos!$B$79,W397,0)+IF(R398=Datos!$B$79,W398,0)+IF(R399=Datos!$B$79,W399,0)+IF(R400=Datos!$B$79,W400,0)+IF(R401=Datos!$B$79,W401,0))/(IF(R396=Datos!$B$79,1,0)+IF(R397=Datos!$B$79,1,0)+IF(R398=Datos!$B$79,1,0)+IF(R399=Datos!$B$79,1,0)+IF(R400=Datos!$B$79,1,0)+IF(R401=Datos!$B$79,1,0)))</f>
        <v>0</v>
      </c>
      <c r="AA396" s="446" t="str">
        <f>IF(K396="","-",(IF(Z396&gt;0,(IF(K396=Datos!$B$72,Datos!$B$72,IF(AND(K396=Datos!$B$73,Z396&gt;0.49),Datos!$B$72,IF(AND(K396=Datos!$B$74,Z396&gt;0.74),Datos!$B$72,IF(AND(K396=Datos!$B$74,Z396&lt;0.75,Z396&gt;0.49),Datos!$B$73,IF(AND(K396=Datos!$B$75,Z396&gt;0.74),Datos!$B$73,IF(AND(K396=Datos!$B$75,Z396&lt;0.75,Z396&gt;0.49),Datos!$B$74,IF(AND(K396=Datos!$B$76,Z396&gt;0.74),Datos!$B$74,IF(AND(K396=Datos!$B$76,Z396&lt;0.75,Z396&gt;0.49),Datos!$B$75,K396))))))))),K396)))</f>
        <v>-</v>
      </c>
      <c r="AB396" s="449" t="str">
        <f>IF(AND(Y396=Datos!$B$186,AA396=Datos!$B$193),Datos!$D$186,IF(AND(Y396=Datos!$B$186,AA396=Datos!$B$194),Datos!$E$186,IF(AND(Y396=Datos!$B$186,AA396=Datos!$B$195),Datos!$F$186,IF(AND(Y396=Datos!$B$186,AA396=Datos!$B$196),Datos!$G$186,IF(AND(Y396=Datos!$B$186,AA396=Datos!$B$197),Datos!$H$186,IF(AND(Y396=Datos!$B$187,AA396=Datos!$B$193),Datos!$D$187,IF(AND(Y396=Datos!$B$187,AA396=Datos!$B$194),Datos!$E$187,IF(AND(Y396=Datos!$B$187,AA396=Datos!$B$195),Datos!$F$187,IF(AND(Y396=Datos!$B$187,AA396=Datos!$B$196),Datos!$G$187,IF(AND(Y396=Datos!$B$187,AA396=Datos!$B$197),Datos!$H$187,IF(AND(Y396=Datos!$B$188,AA396=Datos!$B$193),Datos!$D$188,IF(AND(Y396=Datos!$B$188,AA396=Datos!$B$194),Datos!$E$188,IF(AND(Y396=Datos!$B$188,AA396=Datos!$B$195),Datos!$F$188,IF(AND(Y396=Datos!$B$188,AA396=Datos!$B$196),Datos!$G$188,IF(AND(Y396=Datos!$B$188,AA396=Datos!$B$197),Datos!$H$188,IF(AND(Y396=Datos!$B$189,AA396=Datos!$B$193),Datos!$D$189,IF(AND(Y396=Datos!$B$189,AA396=Datos!$B$194),Datos!$E$189,IF(AND(Y396=Datos!$B$189,AA396=Datos!$B$195),Datos!$F$189,IF(AND(Y396=Datos!$B$189,AA396=Datos!$B$196),Datos!$G$189,IF(AND(Y396=Datos!$B$189,AA396=Datos!$B$197),Datos!$H$189,IF(AND(Y396=Datos!$B$190,AA396=Datos!$B$193),Datos!$D$190,IF(AND(Y396=Datos!$B$190,AA396=Datos!$B$194),Datos!$E$190,IF(AND(Y396=Datos!$B$190,AA396=Datos!$B$195),Datos!$F$190,IF(AND(Y396=Datos!$B$190,AA396=Datos!$B$196),Datos!$G$190,IF(AND(Y396=Datos!$B$190,AA396=Datos!$B$197),Datos!$H$190,"-")))))))))))))))))))))))))</f>
        <v>-</v>
      </c>
      <c r="AC396" s="51"/>
    </row>
    <row r="397" spans="1:29" s="4" customFormat="1" ht="30" customHeight="1" x14ac:dyDescent="0.25">
      <c r="A397" s="105"/>
      <c r="B397" s="460"/>
      <c r="C397" s="461"/>
      <c r="D397" s="465"/>
      <c r="E397" s="469"/>
      <c r="F397" s="470"/>
      <c r="G397" s="259"/>
      <c r="H397" s="52"/>
      <c r="I397" s="53"/>
      <c r="J397" s="317"/>
      <c r="K397" s="317"/>
      <c r="L397" s="450"/>
      <c r="M397" s="53"/>
      <c r="N397" s="52"/>
      <c r="O397" s="52"/>
      <c r="P397" s="52"/>
      <c r="Q397" s="52"/>
      <c r="R397" s="53"/>
      <c r="S397" s="52"/>
      <c r="T397" s="52"/>
      <c r="U397" s="52"/>
      <c r="V397" s="52"/>
      <c r="W397" s="54">
        <f>((IF(S397=Datos!$B$83,0,IF(S397=Datos!$B$84,5,IF(S397=Datos!$B$85,10,IF(S397=Datos!$B$86,15,IF(S397=Datos!$B$87,20,IF(S397=Datos!$B$88,25,0)))))))/100)+((IF(T397=Datos!$B$83,0,IF(T397=Datos!$B$84,5,IF(T397=Datos!$B$85,10,IF(T397=Datos!$B$86,15,IF(T397=Datos!$B$87,20,IF(T397=Datos!$B$88,25,0)))))))/100)+((IF(U397=Datos!$B$83,0,IF(U397=Datos!$B$84,5,IF(U397=Datos!$B$85,10,IF(U397=Datos!$B$86,15,IF(U397=Datos!$B$87,20,IF(U397=Datos!$B$88,25,0)))))))/100)+((IF(V397=Datos!$B$83,0,IF(V397=Datos!$B$84,5,IF(V397=Datos!$B$85,10,IF(V397=Datos!$B$86,15,IF(V397=Datos!$B$87,20,IF(V397=Datos!$B$88,25,0)))))))/100)</f>
        <v>0</v>
      </c>
      <c r="X397" s="453"/>
      <c r="Y397" s="447"/>
      <c r="Z397" s="456"/>
      <c r="AA397" s="447"/>
      <c r="AB397" s="450"/>
      <c r="AC397" s="55"/>
    </row>
    <row r="398" spans="1:29" s="4" customFormat="1" ht="30" customHeight="1" x14ac:dyDescent="0.25">
      <c r="A398" s="105"/>
      <c r="B398" s="460"/>
      <c r="C398" s="461"/>
      <c r="D398" s="465"/>
      <c r="E398" s="469"/>
      <c r="F398" s="470"/>
      <c r="G398" s="259"/>
      <c r="H398" s="52"/>
      <c r="I398" s="53"/>
      <c r="J398" s="317"/>
      <c r="K398" s="317"/>
      <c r="L398" s="450"/>
      <c r="M398" s="53"/>
      <c r="N398" s="52"/>
      <c r="O398" s="52"/>
      <c r="P398" s="52"/>
      <c r="Q398" s="52"/>
      <c r="R398" s="53"/>
      <c r="S398" s="52"/>
      <c r="T398" s="52"/>
      <c r="U398" s="52"/>
      <c r="V398" s="52"/>
      <c r="W398" s="54">
        <f>((IF(S398=Datos!$B$83,0,IF(S398=Datos!$B$84,5,IF(S398=Datos!$B$85,10,IF(S398=Datos!$B$86,15,IF(S398=Datos!$B$87,20,IF(S398=Datos!$B$88,25,0)))))))/100)+((IF(T398=Datos!$B$83,0,IF(T398=Datos!$B$84,5,IF(T398=Datos!$B$85,10,IF(T398=Datos!$B$86,15,IF(T398=Datos!$B$87,20,IF(T398=Datos!$B$88,25,0)))))))/100)+((IF(U398=Datos!$B$83,0,IF(U398=Datos!$B$84,5,IF(U398=Datos!$B$85,10,IF(U398=Datos!$B$86,15,IF(U398=Datos!$B$87,20,IF(U398=Datos!$B$88,25,0)))))))/100)+((IF(V398=Datos!$B$83,0,IF(V398=Datos!$B$84,5,IF(V398=Datos!$B$85,10,IF(V398=Datos!$B$86,15,IF(V398=Datos!$B$87,20,IF(V398=Datos!$B$88,25,0)))))))/100)</f>
        <v>0</v>
      </c>
      <c r="X398" s="453"/>
      <c r="Y398" s="447"/>
      <c r="Z398" s="456"/>
      <c r="AA398" s="447"/>
      <c r="AB398" s="450"/>
      <c r="AC398" s="55"/>
    </row>
    <row r="399" spans="1:29" s="4" customFormat="1" ht="30" customHeight="1" x14ac:dyDescent="0.25">
      <c r="A399" s="105"/>
      <c r="B399" s="460"/>
      <c r="C399" s="461"/>
      <c r="D399" s="465"/>
      <c r="E399" s="469"/>
      <c r="F399" s="470"/>
      <c r="G399" s="259"/>
      <c r="H399" s="52"/>
      <c r="I399" s="53"/>
      <c r="J399" s="317"/>
      <c r="K399" s="317"/>
      <c r="L399" s="450"/>
      <c r="M399" s="53"/>
      <c r="N399" s="52"/>
      <c r="O399" s="52"/>
      <c r="P399" s="52"/>
      <c r="Q399" s="52"/>
      <c r="R399" s="53"/>
      <c r="S399" s="52"/>
      <c r="T399" s="52"/>
      <c r="U399" s="52"/>
      <c r="V399" s="52"/>
      <c r="W399" s="54">
        <f>((IF(S399=Datos!$B$83,0,IF(S399=Datos!$B$84,5,IF(S399=Datos!$B$85,10,IF(S399=Datos!$B$86,15,IF(S399=Datos!$B$87,20,IF(S399=Datos!$B$88,25,0)))))))/100)+((IF(T399=Datos!$B$83,0,IF(T399=Datos!$B$84,5,IF(T399=Datos!$B$85,10,IF(T399=Datos!$B$86,15,IF(T399=Datos!$B$87,20,IF(T399=Datos!$B$88,25,0)))))))/100)+((IF(U399=Datos!$B$83,0,IF(U399=Datos!$B$84,5,IF(U399=Datos!$B$85,10,IF(U399=Datos!$B$86,15,IF(U399=Datos!$B$87,20,IF(U399=Datos!$B$88,25,0)))))))/100)+((IF(V399=Datos!$B$83,0,IF(V399=Datos!$B$84,5,IF(V399=Datos!$B$85,10,IF(V399=Datos!$B$86,15,IF(V399=Datos!$B$87,20,IF(V399=Datos!$B$88,25,0)))))))/100)</f>
        <v>0</v>
      </c>
      <c r="X399" s="453"/>
      <c r="Y399" s="447"/>
      <c r="Z399" s="456"/>
      <c r="AA399" s="447"/>
      <c r="AB399" s="450"/>
      <c r="AC399" s="55"/>
    </row>
    <row r="400" spans="1:29" s="4" customFormat="1" ht="30" customHeight="1" x14ac:dyDescent="0.25">
      <c r="A400" s="105"/>
      <c r="B400" s="460"/>
      <c r="C400" s="461"/>
      <c r="D400" s="465"/>
      <c r="E400" s="469"/>
      <c r="F400" s="470"/>
      <c r="G400" s="259"/>
      <c r="H400" s="52"/>
      <c r="I400" s="53"/>
      <c r="J400" s="317"/>
      <c r="K400" s="317"/>
      <c r="L400" s="450"/>
      <c r="M400" s="53"/>
      <c r="N400" s="52"/>
      <c r="O400" s="52"/>
      <c r="P400" s="52"/>
      <c r="Q400" s="52"/>
      <c r="R400" s="53"/>
      <c r="S400" s="52"/>
      <c r="T400" s="52"/>
      <c r="U400" s="52"/>
      <c r="V400" s="52"/>
      <c r="W400" s="54">
        <f>((IF(S400=Datos!$B$83,0,IF(S400=Datos!$B$84,5,IF(S400=Datos!$B$85,10,IF(S400=Datos!$B$86,15,IF(S400=Datos!$B$87,20,IF(S400=Datos!$B$88,25,0)))))))/100)+((IF(T400=Datos!$B$83,0,IF(T400=Datos!$B$84,5,IF(T400=Datos!$B$85,10,IF(T400=Datos!$B$86,15,IF(T400=Datos!$B$87,20,IF(T400=Datos!$B$88,25,0)))))))/100)+((IF(U400=Datos!$B$83,0,IF(U400=Datos!$B$84,5,IF(U400=Datos!$B$85,10,IF(U400=Datos!$B$86,15,IF(U400=Datos!$B$87,20,IF(U400=Datos!$B$88,25,0)))))))/100)+((IF(V400=Datos!$B$83,0,IF(V400=Datos!$B$84,5,IF(V400=Datos!$B$85,10,IF(V400=Datos!$B$86,15,IF(V400=Datos!$B$87,20,IF(V400=Datos!$B$88,25,0)))))))/100)</f>
        <v>0</v>
      </c>
      <c r="X400" s="453"/>
      <c r="Y400" s="447"/>
      <c r="Z400" s="456"/>
      <c r="AA400" s="447"/>
      <c r="AB400" s="450"/>
      <c r="AC400" s="55"/>
    </row>
    <row r="401" spans="1:29" s="4" customFormat="1" ht="30" customHeight="1" thickBot="1" x14ac:dyDescent="0.3">
      <c r="A401" s="105"/>
      <c r="B401" s="462"/>
      <c r="C401" s="463"/>
      <c r="D401" s="466"/>
      <c r="E401" s="471"/>
      <c r="F401" s="472"/>
      <c r="G401" s="260"/>
      <c r="H401" s="70"/>
      <c r="I401" s="68"/>
      <c r="J401" s="318"/>
      <c r="K401" s="318"/>
      <c r="L401" s="451"/>
      <c r="M401" s="68"/>
      <c r="N401" s="70"/>
      <c r="O401" s="70"/>
      <c r="P401" s="70"/>
      <c r="Q401" s="70"/>
      <c r="R401" s="68"/>
      <c r="S401" s="70"/>
      <c r="T401" s="70"/>
      <c r="U401" s="70"/>
      <c r="V401" s="70"/>
      <c r="W401" s="69">
        <f>((IF(S401=Datos!$B$83,0,IF(S401=Datos!$B$84,5,IF(S401=Datos!$B$85,10,IF(S401=Datos!$B$86,15,IF(S401=Datos!$B$87,20,IF(S401=Datos!$B$88,25,0)))))))/100)+((IF(T401=Datos!$B$83,0,IF(T401=Datos!$B$84,5,IF(T401=Datos!$B$85,10,IF(T401=Datos!$B$86,15,IF(T401=Datos!$B$87,20,IF(T401=Datos!$B$88,25,0)))))))/100)+((IF(U401=Datos!$B$83,0,IF(U401=Datos!$B$84,5,IF(U401=Datos!$B$85,10,IF(U401=Datos!$B$86,15,IF(U401=Datos!$B$87,20,IF(U401=Datos!$B$88,25,0)))))))/100)+((IF(V401=Datos!$B$83,0,IF(V401=Datos!$B$84,5,IF(V401=Datos!$B$85,10,IF(V401=Datos!$B$86,15,IF(V401=Datos!$B$87,20,IF(V401=Datos!$B$88,25,0)))))))/100)</f>
        <v>0</v>
      </c>
      <c r="X401" s="454"/>
      <c r="Y401" s="448"/>
      <c r="Z401" s="457"/>
      <c r="AA401" s="448"/>
      <c r="AB401" s="451"/>
      <c r="AC401" s="59"/>
    </row>
    <row r="402" spans="1:29" s="4" customFormat="1" ht="30" customHeight="1" x14ac:dyDescent="0.25">
      <c r="A402" s="105"/>
      <c r="B402" s="458"/>
      <c r="C402" s="459"/>
      <c r="D402" s="464" t="str">
        <f>IF(B402=0,"",VLOOKUP(B402,'Datos SGC'!$B$50:$C$71,2))</f>
        <v/>
      </c>
      <c r="E402" s="467"/>
      <c r="F402" s="468"/>
      <c r="G402" s="258"/>
      <c r="H402" s="65"/>
      <c r="I402" s="66"/>
      <c r="J402" s="316"/>
      <c r="K402" s="316"/>
      <c r="L402" s="449" t="str">
        <f>IF(AND(J402=Datos!$B$186,K402=Datos!$B$193),Datos!$D$186,IF(AND(J402=Datos!$B$186,K402=Datos!$B$194),Datos!$E$186,IF(AND(J402=Datos!$B$186,K402=Datos!$B$195),Datos!$F$186,IF(AND(J402=Datos!$B$186,K402=Datos!$B$196),Datos!$G$186,IF(AND(J402=Datos!$B$186,K402=Datos!$B$197),Datos!$H$186,IF(AND(J402=Datos!$B$187,K402=Datos!$B$193),Datos!$D$187,IF(AND(J402=Datos!$B$187,K402=Datos!$B$194),Datos!$E$187,IF(AND(J402=Datos!$B$187,K402=Datos!$B$195),Datos!$F$187,IF(AND(J402=Datos!$B$187,K402=Datos!$B$196),Datos!$G$187,IF(AND(J402=Datos!$B$187,K402=Datos!$B$197),Datos!$H$187,IF(AND(J402=Datos!$B$188,K402=Datos!$B$193),Datos!$D$188,IF(AND(J402=Datos!$B$188,K402=Datos!$B$194),Datos!$E$188,IF(AND(J402=Datos!$B$188,K402=Datos!$B$195),Datos!$F$188,IF(AND(J402=Datos!$B$188,K402=Datos!$B$196),Datos!$G$188,IF(AND(J402=Datos!$B$188,K402=Datos!$B$197),Datos!$H$188,IF(AND(J402=Datos!$B$189,K402=Datos!$B$193),Datos!$D$189,IF(AND(J402=Datos!$B$189,K402=Datos!$B$194),Datos!$E$189,IF(AND(J402=Datos!$B$189,K402=Datos!$B$195),Datos!$F$189,IF(AND(J402=Datos!$B$189,K402=Datos!$B$196),Datos!$G$189,IF(AND(J402=Datos!$B$189,K402=Datos!$B$197),Datos!$H$189,IF(AND(J402=Datos!$B$190,K402=Datos!$B$193),Datos!$D$190,IF(AND(J402=Datos!$B$190,K402=Datos!$B$194),Datos!$E$190,IF(AND(J402=Datos!$B$190,K402=Datos!$B$195),Datos!$F$190,IF(AND(J402=Datos!$B$190,K402=Datos!$B$196),Datos!$G$190,IF(AND(J402=Datos!$B$190,K402=Datos!$B$197),Datos!$H$190,"-")))))))))))))))))))))))))</f>
        <v>-</v>
      </c>
      <c r="M402" s="66"/>
      <c r="N402" s="65"/>
      <c r="O402" s="65"/>
      <c r="P402" s="65"/>
      <c r="Q402" s="65"/>
      <c r="R402" s="66"/>
      <c r="S402" s="65"/>
      <c r="T402" s="65"/>
      <c r="U402" s="65"/>
      <c r="V402" s="65"/>
      <c r="W402" s="64">
        <f>((IF(S402=Datos!$B$83,0,IF(S402=Datos!$B$84,5,IF(S402=Datos!$B$85,10,IF(S402=Datos!$B$86,15,IF(S402=Datos!$B$87,20,IF(S402=Datos!$B$88,25,0)))))))/100)+((IF(T402=Datos!$B$83,0,IF(T402=Datos!$B$84,5,IF(T402=Datos!$B$85,10,IF(T402=Datos!$B$86,15,IF(T402=Datos!$B$87,20,IF(T402=Datos!$B$88,25,0)))))))/100)+((IF(U402=Datos!$B$83,0,IF(U402=Datos!$B$84,5,IF(U402=Datos!$B$85,10,IF(U402=Datos!$B$86,15,IF(U402=Datos!$B$87,20,IF(U402=Datos!$B$88,25,0)))))))/100)+((IF(V402=Datos!$B$83,0,IF(V402=Datos!$B$84,5,IF(V402=Datos!$B$85,10,IF(V402=Datos!$B$86,15,IF(V402=Datos!$B$87,20,IF(V402=Datos!$B$88,25,0)))))))/100)</f>
        <v>0</v>
      </c>
      <c r="X402" s="452">
        <f>IF(ISERROR((IF(R402=Datos!$B$80,W402,0)+IF(R403=Datos!$B$80,W403,0)+IF(R404=Datos!$B$80,W404,0)+IF(R405=Datos!$B$80,W405,0)+IF(R406=Datos!$B$80,W406,0)+IF(R407=Datos!$B$80,W407,0))/(IF(R402=Datos!$B$80,1,0)+IF(R403=Datos!$B$80,1,0)+IF(R404=Datos!$B$80,1,0)+IF(R405=Datos!$B$80,1,0)+IF(R406=Datos!$B$80,1,0)+IF(R407=Datos!$B$80,1,0))),0,(IF(R402=Datos!$B$80,W402,0)+IF(R403=Datos!$B$80,W403,0)+IF(R404=Datos!$B$80,W404,0)+IF(R405=Datos!$B$80,W405,0)+IF(R406=Datos!$B$80,W406,0)+IF(R407=Datos!$B$80,W407,0))/(IF(R402=Datos!$B$80,1,0)+IF(R403=Datos!$B$80,1,0)+IF(R404=Datos!$B$80,1,0)+IF(R405=Datos!$B$80,1,0)+IF(R406=Datos!$B$80,1,0)+IF(R407=Datos!$B$80,1,0)))</f>
        <v>0</v>
      </c>
      <c r="Y402" s="446" t="str">
        <f>IF(J402="","-",(IF(X402&gt;0,(IF(J402=Datos!$B$65,Datos!$B$65,IF(AND(J402=Datos!$B$66,X402&gt;0.49),Datos!$B$65,IF(AND(J402=Datos!$B$67,X402&gt;0.74),Datos!$B$65,IF(AND(J402=Datos!$B$67,X402&lt;0.75,X402&gt;0.49),Datos!$B$66,IF(AND(J402=Datos!$B$68,X402&gt;0.74),Datos!$B$66,IF(AND(J402=Datos!$B$68,X402&lt;0.75,X402&gt;0.49),Datos!$B$67,IF(AND(J402=Datos!$B$69,X402&gt;0.74),Datos!$B$67,IF(AND(J402=Datos!$B$69,X402&lt;0.75,X402&gt;0.49),Datos!$B$68,J402))))))))),J402)))</f>
        <v>-</v>
      </c>
      <c r="Z402" s="455">
        <f>IF(ISERROR((IF(R402=Datos!$B$79,W402,0)+IF(R403=Datos!$B$79,W403,0)+IF(R404=Datos!$B$79,W404,0)+IF(R405=Datos!$B$79,W405,0)+IF(R406=Datos!$B$79,W406,0)+IF(R407=Datos!$B$79,W407,0))/(IF(R402=Datos!$B$79,1,0)+IF(R403=Datos!$B$79,1,0)+IF(R404=Datos!$B$79,1,0)+IF(R405=Datos!$B$79,1,0)+IF(R406=Datos!$B$79,1,0)+IF(R407=Datos!$B$79,1,0))),0,(IF(R402=Datos!$B$79,W402,0)+IF(R403=Datos!$B$79,W403,0)+IF(R404=Datos!$B$79,W404,0)+IF(R405=Datos!$B$79,W405,0)+IF(R406=Datos!$B$79,W406,0)+IF(R407=Datos!$B$79,W407,0))/(IF(R402=Datos!$B$79,1,0)+IF(R403=Datos!$B$79,1,0)+IF(R404=Datos!$B$79,1,0)+IF(R405=Datos!$B$79,1,0)+IF(R406=Datos!$B$79,1,0)+IF(R407=Datos!$B$79,1,0)))</f>
        <v>0</v>
      </c>
      <c r="AA402" s="446" t="str">
        <f>IF(K402="","-",(IF(Z402&gt;0,(IF(K402=Datos!$B$72,Datos!$B$72,IF(AND(K402=Datos!$B$73,Z402&gt;0.49),Datos!$B$72,IF(AND(K402=Datos!$B$74,Z402&gt;0.74),Datos!$B$72,IF(AND(K402=Datos!$B$74,Z402&lt;0.75,Z402&gt;0.49),Datos!$B$73,IF(AND(K402=Datos!$B$75,Z402&gt;0.74),Datos!$B$73,IF(AND(K402=Datos!$B$75,Z402&lt;0.75,Z402&gt;0.49),Datos!$B$74,IF(AND(K402=Datos!$B$76,Z402&gt;0.74),Datos!$B$74,IF(AND(K402=Datos!$B$76,Z402&lt;0.75,Z402&gt;0.49),Datos!$B$75,K402))))))))),K402)))</f>
        <v>-</v>
      </c>
      <c r="AB402" s="449" t="str">
        <f>IF(AND(Y402=Datos!$B$186,AA402=Datos!$B$193),Datos!$D$186,IF(AND(Y402=Datos!$B$186,AA402=Datos!$B$194),Datos!$E$186,IF(AND(Y402=Datos!$B$186,AA402=Datos!$B$195),Datos!$F$186,IF(AND(Y402=Datos!$B$186,AA402=Datos!$B$196),Datos!$G$186,IF(AND(Y402=Datos!$B$186,AA402=Datos!$B$197),Datos!$H$186,IF(AND(Y402=Datos!$B$187,AA402=Datos!$B$193),Datos!$D$187,IF(AND(Y402=Datos!$B$187,AA402=Datos!$B$194),Datos!$E$187,IF(AND(Y402=Datos!$B$187,AA402=Datos!$B$195),Datos!$F$187,IF(AND(Y402=Datos!$B$187,AA402=Datos!$B$196),Datos!$G$187,IF(AND(Y402=Datos!$B$187,AA402=Datos!$B$197),Datos!$H$187,IF(AND(Y402=Datos!$B$188,AA402=Datos!$B$193),Datos!$D$188,IF(AND(Y402=Datos!$B$188,AA402=Datos!$B$194),Datos!$E$188,IF(AND(Y402=Datos!$B$188,AA402=Datos!$B$195),Datos!$F$188,IF(AND(Y402=Datos!$B$188,AA402=Datos!$B$196),Datos!$G$188,IF(AND(Y402=Datos!$B$188,AA402=Datos!$B$197),Datos!$H$188,IF(AND(Y402=Datos!$B$189,AA402=Datos!$B$193),Datos!$D$189,IF(AND(Y402=Datos!$B$189,AA402=Datos!$B$194),Datos!$E$189,IF(AND(Y402=Datos!$B$189,AA402=Datos!$B$195),Datos!$F$189,IF(AND(Y402=Datos!$B$189,AA402=Datos!$B$196),Datos!$G$189,IF(AND(Y402=Datos!$B$189,AA402=Datos!$B$197),Datos!$H$189,IF(AND(Y402=Datos!$B$190,AA402=Datos!$B$193),Datos!$D$190,IF(AND(Y402=Datos!$B$190,AA402=Datos!$B$194),Datos!$E$190,IF(AND(Y402=Datos!$B$190,AA402=Datos!$B$195),Datos!$F$190,IF(AND(Y402=Datos!$B$190,AA402=Datos!$B$196),Datos!$G$190,IF(AND(Y402=Datos!$B$190,AA402=Datos!$B$197),Datos!$H$190,"-")))))))))))))))))))))))))</f>
        <v>-</v>
      </c>
      <c r="AC402" s="51"/>
    </row>
    <row r="403" spans="1:29" s="4" customFormat="1" ht="30" customHeight="1" x14ac:dyDescent="0.25">
      <c r="A403" s="105"/>
      <c r="B403" s="460"/>
      <c r="C403" s="461"/>
      <c r="D403" s="465"/>
      <c r="E403" s="469"/>
      <c r="F403" s="470"/>
      <c r="G403" s="259"/>
      <c r="H403" s="52"/>
      <c r="I403" s="53"/>
      <c r="J403" s="317"/>
      <c r="K403" s="317"/>
      <c r="L403" s="450"/>
      <c r="M403" s="53"/>
      <c r="N403" s="52"/>
      <c r="O403" s="52"/>
      <c r="P403" s="52"/>
      <c r="Q403" s="52"/>
      <c r="R403" s="53"/>
      <c r="S403" s="52"/>
      <c r="T403" s="52"/>
      <c r="U403" s="52"/>
      <c r="V403" s="52"/>
      <c r="W403" s="54">
        <f>((IF(S403=Datos!$B$83,0,IF(S403=Datos!$B$84,5,IF(S403=Datos!$B$85,10,IF(S403=Datos!$B$86,15,IF(S403=Datos!$B$87,20,IF(S403=Datos!$B$88,25,0)))))))/100)+((IF(T403=Datos!$B$83,0,IF(T403=Datos!$B$84,5,IF(T403=Datos!$B$85,10,IF(T403=Datos!$B$86,15,IF(T403=Datos!$B$87,20,IF(T403=Datos!$B$88,25,0)))))))/100)+((IF(U403=Datos!$B$83,0,IF(U403=Datos!$B$84,5,IF(U403=Datos!$B$85,10,IF(U403=Datos!$B$86,15,IF(U403=Datos!$B$87,20,IF(U403=Datos!$B$88,25,0)))))))/100)+((IF(V403=Datos!$B$83,0,IF(V403=Datos!$B$84,5,IF(V403=Datos!$B$85,10,IF(V403=Datos!$B$86,15,IF(V403=Datos!$B$87,20,IF(V403=Datos!$B$88,25,0)))))))/100)</f>
        <v>0</v>
      </c>
      <c r="X403" s="453"/>
      <c r="Y403" s="447"/>
      <c r="Z403" s="456"/>
      <c r="AA403" s="447"/>
      <c r="AB403" s="450"/>
      <c r="AC403" s="55"/>
    </row>
    <row r="404" spans="1:29" s="4" customFormat="1" ht="30" customHeight="1" x14ac:dyDescent="0.25">
      <c r="A404" s="105"/>
      <c r="B404" s="460"/>
      <c r="C404" s="461"/>
      <c r="D404" s="465"/>
      <c r="E404" s="469"/>
      <c r="F404" s="470"/>
      <c r="G404" s="259"/>
      <c r="H404" s="52"/>
      <c r="I404" s="53"/>
      <c r="J404" s="317"/>
      <c r="K404" s="317"/>
      <c r="L404" s="450"/>
      <c r="M404" s="53"/>
      <c r="N404" s="52"/>
      <c r="O404" s="52"/>
      <c r="P404" s="52"/>
      <c r="Q404" s="52"/>
      <c r="R404" s="53"/>
      <c r="S404" s="52"/>
      <c r="T404" s="52"/>
      <c r="U404" s="52"/>
      <c r="V404" s="52"/>
      <c r="W404" s="54">
        <f>((IF(S404=Datos!$B$83,0,IF(S404=Datos!$B$84,5,IF(S404=Datos!$B$85,10,IF(S404=Datos!$B$86,15,IF(S404=Datos!$B$87,20,IF(S404=Datos!$B$88,25,0)))))))/100)+((IF(T404=Datos!$B$83,0,IF(T404=Datos!$B$84,5,IF(T404=Datos!$B$85,10,IF(T404=Datos!$B$86,15,IF(T404=Datos!$B$87,20,IF(T404=Datos!$B$88,25,0)))))))/100)+((IF(U404=Datos!$B$83,0,IF(U404=Datos!$B$84,5,IF(U404=Datos!$B$85,10,IF(U404=Datos!$B$86,15,IF(U404=Datos!$B$87,20,IF(U404=Datos!$B$88,25,0)))))))/100)+((IF(V404=Datos!$B$83,0,IF(V404=Datos!$B$84,5,IF(V404=Datos!$B$85,10,IF(V404=Datos!$B$86,15,IF(V404=Datos!$B$87,20,IF(V404=Datos!$B$88,25,0)))))))/100)</f>
        <v>0</v>
      </c>
      <c r="X404" s="453"/>
      <c r="Y404" s="447"/>
      <c r="Z404" s="456"/>
      <c r="AA404" s="447"/>
      <c r="AB404" s="450"/>
      <c r="AC404" s="55"/>
    </row>
    <row r="405" spans="1:29" s="4" customFormat="1" ht="30" customHeight="1" x14ac:dyDescent="0.25">
      <c r="A405" s="105"/>
      <c r="B405" s="460"/>
      <c r="C405" s="461"/>
      <c r="D405" s="465"/>
      <c r="E405" s="469"/>
      <c r="F405" s="470"/>
      <c r="G405" s="259"/>
      <c r="H405" s="52"/>
      <c r="I405" s="53"/>
      <c r="J405" s="317"/>
      <c r="K405" s="317"/>
      <c r="L405" s="450"/>
      <c r="M405" s="53"/>
      <c r="N405" s="52"/>
      <c r="O405" s="52"/>
      <c r="P405" s="52"/>
      <c r="Q405" s="52"/>
      <c r="R405" s="53"/>
      <c r="S405" s="52"/>
      <c r="T405" s="52"/>
      <c r="U405" s="52"/>
      <c r="V405" s="52"/>
      <c r="W405" s="54">
        <f>((IF(S405=Datos!$B$83,0,IF(S405=Datos!$B$84,5,IF(S405=Datos!$B$85,10,IF(S405=Datos!$B$86,15,IF(S405=Datos!$B$87,20,IF(S405=Datos!$B$88,25,0)))))))/100)+((IF(T405=Datos!$B$83,0,IF(T405=Datos!$B$84,5,IF(T405=Datos!$B$85,10,IF(T405=Datos!$B$86,15,IF(T405=Datos!$B$87,20,IF(T405=Datos!$B$88,25,0)))))))/100)+((IF(U405=Datos!$B$83,0,IF(U405=Datos!$B$84,5,IF(U405=Datos!$B$85,10,IF(U405=Datos!$B$86,15,IF(U405=Datos!$B$87,20,IF(U405=Datos!$B$88,25,0)))))))/100)+((IF(V405=Datos!$B$83,0,IF(V405=Datos!$B$84,5,IF(V405=Datos!$B$85,10,IF(V405=Datos!$B$86,15,IF(V405=Datos!$B$87,20,IF(V405=Datos!$B$88,25,0)))))))/100)</f>
        <v>0</v>
      </c>
      <c r="X405" s="453"/>
      <c r="Y405" s="447"/>
      <c r="Z405" s="456"/>
      <c r="AA405" s="447"/>
      <c r="AB405" s="450"/>
      <c r="AC405" s="55"/>
    </row>
    <row r="406" spans="1:29" s="4" customFormat="1" ht="30" customHeight="1" x14ac:dyDescent="0.25">
      <c r="A406" s="105"/>
      <c r="B406" s="460"/>
      <c r="C406" s="461"/>
      <c r="D406" s="465"/>
      <c r="E406" s="469"/>
      <c r="F406" s="470"/>
      <c r="G406" s="259"/>
      <c r="H406" s="52"/>
      <c r="I406" s="53"/>
      <c r="J406" s="317"/>
      <c r="K406" s="317"/>
      <c r="L406" s="450"/>
      <c r="M406" s="53"/>
      <c r="N406" s="52"/>
      <c r="O406" s="52"/>
      <c r="P406" s="52"/>
      <c r="Q406" s="52"/>
      <c r="R406" s="53"/>
      <c r="S406" s="52"/>
      <c r="T406" s="52"/>
      <c r="U406" s="52"/>
      <c r="V406" s="52"/>
      <c r="W406" s="54">
        <f>((IF(S406=Datos!$B$83,0,IF(S406=Datos!$B$84,5,IF(S406=Datos!$B$85,10,IF(S406=Datos!$B$86,15,IF(S406=Datos!$B$87,20,IF(S406=Datos!$B$88,25,0)))))))/100)+((IF(T406=Datos!$B$83,0,IF(T406=Datos!$B$84,5,IF(T406=Datos!$B$85,10,IF(T406=Datos!$B$86,15,IF(T406=Datos!$B$87,20,IF(T406=Datos!$B$88,25,0)))))))/100)+((IF(U406=Datos!$B$83,0,IF(U406=Datos!$B$84,5,IF(U406=Datos!$B$85,10,IF(U406=Datos!$B$86,15,IF(U406=Datos!$B$87,20,IF(U406=Datos!$B$88,25,0)))))))/100)+((IF(V406=Datos!$B$83,0,IF(V406=Datos!$B$84,5,IF(V406=Datos!$B$85,10,IF(V406=Datos!$B$86,15,IF(V406=Datos!$B$87,20,IF(V406=Datos!$B$88,25,0)))))))/100)</f>
        <v>0</v>
      </c>
      <c r="X406" s="453"/>
      <c r="Y406" s="447"/>
      <c r="Z406" s="456"/>
      <c r="AA406" s="447"/>
      <c r="AB406" s="450"/>
      <c r="AC406" s="55"/>
    </row>
    <row r="407" spans="1:29" s="4" customFormat="1" ht="30" customHeight="1" thickBot="1" x14ac:dyDescent="0.3">
      <c r="A407" s="105"/>
      <c r="B407" s="462"/>
      <c r="C407" s="463"/>
      <c r="D407" s="466"/>
      <c r="E407" s="471"/>
      <c r="F407" s="472"/>
      <c r="G407" s="260"/>
      <c r="H407" s="70"/>
      <c r="I407" s="68"/>
      <c r="J407" s="318"/>
      <c r="K407" s="318"/>
      <c r="L407" s="451"/>
      <c r="M407" s="68"/>
      <c r="N407" s="70"/>
      <c r="O407" s="70"/>
      <c r="P407" s="70"/>
      <c r="Q407" s="70"/>
      <c r="R407" s="68"/>
      <c r="S407" s="70"/>
      <c r="T407" s="70"/>
      <c r="U407" s="70"/>
      <c r="V407" s="70"/>
      <c r="W407" s="69">
        <f>((IF(S407=Datos!$B$83,0,IF(S407=Datos!$B$84,5,IF(S407=Datos!$B$85,10,IF(S407=Datos!$B$86,15,IF(S407=Datos!$B$87,20,IF(S407=Datos!$B$88,25,0)))))))/100)+((IF(T407=Datos!$B$83,0,IF(T407=Datos!$B$84,5,IF(T407=Datos!$B$85,10,IF(T407=Datos!$B$86,15,IF(T407=Datos!$B$87,20,IF(T407=Datos!$B$88,25,0)))))))/100)+((IF(U407=Datos!$B$83,0,IF(U407=Datos!$B$84,5,IF(U407=Datos!$B$85,10,IF(U407=Datos!$B$86,15,IF(U407=Datos!$B$87,20,IF(U407=Datos!$B$88,25,0)))))))/100)+((IF(V407=Datos!$B$83,0,IF(V407=Datos!$B$84,5,IF(V407=Datos!$B$85,10,IF(V407=Datos!$B$86,15,IF(V407=Datos!$B$87,20,IF(V407=Datos!$B$88,25,0)))))))/100)</f>
        <v>0</v>
      </c>
      <c r="X407" s="454"/>
      <c r="Y407" s="448"/>
      <c r="Z407" s="457"/>
      <c r="AA407" s="448"/>
      <c r="AB407" s="451"/>
      <c r="AC407" s="59"/>
    </row>
    <row r="408" spans="1:29" s="4" customFormat="1" ht="30" customHeight="1" x14ac:dyDescent="0.25">
      <c r="A408" s="105"/>
      <c r="B408" s="458"/>
      <c r="C408" s="459"/>
      <c r="D408" s="464" t="str">
        <f>IF(B408=0,"",VLOOKUP(B408,'Datos SGC'!$B$50:$C$71,2))</f>
        <v/>
      </c>
      <c r="E408" s="467"/>
      <c r="F408" s="468"/>
      <c r="G408" s="258"/>
      <c r="H408" s="65"/>
      <c r="I408" s="66"/>
      <c r="J408" s="316"/>
      <c r="K408" s="316"/>
      <c r="L408" s="449" t="str">
        <f>IF(AND(J408=Datos!$B$186,K408=Datos!$B$193),Datos!$D$186,IF(AND(J408=Datos!$B$186,K408=Datos!$B$194),Datos!$E$186,IF(AND(J408=Datos!$B$186,K408=Datos!$B$195),Datos!$F$186,IF(AND(J408=Datos!$B$186,K408=Datos!$B$196),Datos!$G$186,IF(AND(J408=Datos!$B$186,K408=Datos!$B$197),Datos!$H$186,IF(AND(J408=Datos!$B$187,K408=Datos!$B$193),Datos!$D$187,IF(AND(J408=Datos!$B$187,K408=Datos!$B$194),Datos!$E$187,IF(AND(J408=Datos!$B$187,K408=Datos!$B$195),Datos!$F$187,IF(AND(J408=Datos!$B$187,K408=Datos!$B$196),Datos!$G$187,IF(AND(J408=Datos!$B$187,K408=Datos!$B$197),Datos!$H$187,IF(AND(J408=Datos!$B$188,K408=Datos!$B$193),Datos!$D$188,IF(AND(J408=Datos!$B$188,K408=Datos!$B$194),Datos!$E$188,IF(AND(J408=Datos!$B$188,K408=Datos!$B$195),Datos!$F$188,IF(AND(J408=Datos!$B$188,K408=Datos!$B$196),Datos!$G$188,IF(AND(J408=Datos!$B$188,K408=Datos!$B$197),Datos!$H$188,IF(AND(J408=Datos!$B$189,K408=Datos!$B$193),Datos!$D$189,IF(AND(J408=Datos!$B$189,K408=Datos!$B$194),Datos!$E$189,IF(AND(J408=Datos!$B$189,K408=Datos!$B$195),Datos!$F$189,IF(AND(J408=Datos!$B$189,K408=Datos!$B$196),Datos!$G$189,IF(AND(J408=Datos!$B$189,K408=Datos!$B$197),Datos!$H$189,IF(AND(J408=Datos!$B$190,K408=Datos!$B$193),Datos!$D$190,IF(AND(J408=Datos!$B$190,K408=Datos!$B$194),Datos!$E$190,IF(AND(J408=Datos!$B$190,K408=Datos!$B$195),Datos!$F$190,IF(AND(J408=Datos!$B$190,K408=Datos!$B$196),Datos!$G$190,IF(AND(J408=Datos!$B$190,K408=Datos!$B$197),Datos!$H$190,"-")))))))))))))))))))))))))</f>
        <v>-</v>
      </c>
      <c r="M408" s="66"/>
      <c r="N408" s="65"/>
      <c r="O408" s="65"/>
      <c r="P408" s="65"/>
      <c r="Q408" s="65"/>
      <c r="R408" s="66"/>
      <c r="S408" s="65"/>
      <c r="T408" s="65"/>
      <c r="U408" s="65"/>
      <c r="V408" s="65"/>
      <c r="W408" s="64">
        <f>((IF(S408=Datos!$B$83,0,IF(S408=Datos!$B$84,5,IF(S408=Datos!$B$85,10,IF(S408=Datos!$B$86,15,IF(S408=Datos!$B$87,20,IF(S408=Datos!$B$88,25,0)))))))/100)+((IF(T408=Datos!$B$83,0,IF(T408=Datos!$B$84,5,IF(T408=Datos!$B$85,10,IF(T408=Datos!$B$86,15,IF(T408=Datos!$B$87,20,IF(T408=Datos!$B$88,25,0)))))))/100)+((IF(U408=Datos!$B$83,0,IF(U408=Datos!$B$84,5,IF(U408=Datos!$B$85,10,IF(U408=Datos!$B$86,15,IF(U408=Datos!$B$87,20,IF(U408=Datos!$B$88,25,0)))))))/100)+((IF(V408=Datos!$B$83,0,IF(V408=Datos!$B$84,5,IF(V408=Datos!$B$85,10,IF(V408=Datos!$B$86,15,IF(V408=Datos!$B$87,20,IF(V408=Datos!$B$88,25,0)))))))/100)</f>
        <v>0</v>
      </c>
      <c r="X408" s="452">
        <f>IF(ISERROR((IF(R408=Datos!$B$80,W408,0)+IF(R409=Datos!$B$80,W409,0)+IF(R410=Datos!$B$80,W410,0)+IF(R411=Datos!$B$80,W411,0)+IF(R412=Datos!$B$80,W412,0)+IF(R413=Datos!$B$80,W413,0))/(IF(R408=Datos!$B$80,1,0)+IF(R409=Datos!$B$80,1,0)+IF(R410=Datos!$B$80,1,0)+IF(R411=Datos!$B$80,1,0)+IF(R412=Datos!$B$80,1,0)+IF(R413=Datos!$B$80,1,0))),0,(IF(R408=Datos!$B$80,W408,0)+IF(R409=Datos!$B$80,W409,0)+IF(R410=Datos!$B$80,W410,0)+IF(R411=Datos!$B$80,W411,0)+IF(R412=Datos!$B$80,W412,0)+IF(R413=Datos!$B$80,W413,0))/(IF(R408=Datos!$B$80,1,0)+IF(R409=Datos!$B$80,1,0)+IF(R410=Datos!$B$80,1,0)+IF(R411=Datos!$B$80,1,0)+IF(R412=Datos!$B$80,1,0)+IF(R413=Datos!$B$80,1,0)))</f>
        <v>0</v>
      </c>
      <c r="Y408" s="446" t="str">
        <f>IF(J408="","-",(IF(X408&gt;0,(IF(J408=Datos!$B$65,Datos!$B$65,IF(AND(J408=Datos!$B$66,X408&gt;0.49),Datos!$B$65,IF(AND(J408=Datos!$B$67,X408&gt;0.74),Datos!$B$65,IF(AND(J408=Datos!$B$67,X408&lt;0.75,X408&gt;0.49),Datos!$B$66,IF(AND(J408=Datos!$B$68,X408&gt;0.74),Datos!$B$66,IF(AND(J408=Datos!$B$68,X408&lt;0.75,X408&gt;0.49),Datos!$B$67,IF(AND(J408=Datos!$B$69,X408&gt;0.74),Datos!$B$67,IF(AND(J408=Datos!$B$69,X408&lt;0.75,X408&gt;0.49),Datos!$B$68,J408))))))))),J408)))</f>
        <v>-</v>
      </c>
      <c r="Z408" s="455">
        <f>IF(ISERROR((IF(R408=Datos!$B$79,W408,0)+IF(R409=Datos!$B$79,W409,0)+IF(R410=Datos!$B$79,W410,0)+IF(R411=Datos!$B$79,W411,0)+IF(R412=Datos!$B$79,W412,0)+IF(R413=Datos!$B$79,W413,0))/(IF(R408=Datos!$B$79,1,0)+IF(R409=Datos!$B$79,1,0)+IF(R410=Datos!$B$79,1,0)+IF(R411=Datos!$B$79,1,0)+IF(R412=Datos!$B$79,1,0)+IF(R413=Datos!$B$79,1,0))),0,(IF(R408=Datos!$B$79,W408,0)+IF(R409=Datos!$B$79,W409,0)+IF(R410=Datos!$B$79,W410,0)+IF(R411=Datos!$B$79,W411,0)+IF(R412=Datos!$B$79,W412,0)+IF(R413=Datos!$B$79,W413,0))/(IF(R408=Datos!$B$79,1,0)+IF(R409=Datos!$B$79,1,0)+IF(R410=Datos!$B$79,1,0)+IF(R411=Datos!$B$79,1,0)+IF(R412=Datos!$B$79,1,0)+IF(R413=Datos!$B$79,1,0)))</f>
        <v>0</v>
      </c>
      <c r="AA408" s="446" t="str">
        <f>IF(K408="","-",(IF(Z408&gt;0,(IF(K408=Datos!$B$72,Datos!$B$72,IF(AND(K408=Datos!$B$73,Z408&gt;0.49),Datos!$B$72,IF(AND(K408=Datos!$B$74,Z408&gt;0.74),Datos!$B$72,IF(AND(K408=Datos!$B$74,Z408&lt;0.75,Z408&gt;0.49),Datos!$B$73,IF(AND(K408=Datos!$B$75,Z408&gt;0.74),Datos!$B$73,IF(AND(K408=Datos!$B$75,Z408&lt;0.75,Z408&gt;0.49),Datos!$B$74,IF(AND(K408=Datos!$B$76,Z408&gt;0.74),Datos!$B$74,IF(AND(K408=Datos!$B$76,Z408&lt;0.75,Z408&gt;0.49),Datos!$B$75,K408))))))))),K408)))</f>
        <v>-</v>
      </c>
      <c r="AB408" s="449" t="str">
        <f>IF(AND(Y408=Datos!$B$186,AA408=Datos!$B$193),Datos!$D$186,IF(AND(Y408=Datos!$B$186,AA408=Datos!$B$194),Datos!$E$186,IF(AND(Y408=Datos!$B$186,AA408=Datos!$B$195),Datos!$F$186,IF(AND(Y408=Datos!$B$186,AA408=Datos!$B$196),Datos!$G$186,IF(AND(Y408=Datos!$B$186,AA408=Datos!$B$197),Datos!$H$186,IF(AND(Y408=Datos!$B$187,AA408=Datos!$B$193),Datos!$D$187,IF(AND(Y408=Datos!$B$187,AA408=Datos!$B$194),Datos!$E$187,IF(AND(Y408=Datos!$B$187,AA408=Datos!$B$195),Datos!$F$187,IF(AND(Y408=Datos!$B$187,AA408=Datos!$B$196),Datos!$G$187,IF(AND(Y408=Datos!$B$187,AA408=Datos!$B$197),Datos!$H$187,IF(AND(Y408=Datos!$B$188,AA408=Datos!$B$193),Datos!$D$188,IF(AND(Y408=Datos!$B$188,AA408=Datos!$B$194),Datos!$E$188,IF(AND(Y408=Datos!$B$188,AA408=Datos!$B$195),Datos!$F$188,IF(AND(Y408=Datos!$B$188,AA408=Datos!$B$196),Datos!$G$188,IF(AND(Y408=Datos!$B$188,AA408=Datos!$B$197),Datos!$H$188,IF(AND(Y408=Datos!$B$189,AA408=Datos!$B$193),Datos!$D$189,IF(AND(Y408=Datos!$B$189,AA408=Datos!$B$194),Datos!$E$189,IF(AND(Y408=Datos!$B$189,AA408=Datos!$B$195),Datos!$F$189,IF(AND(Y408=Datos!$B$189,AA408=Datos!$B$196),Datos!$G$189,IF(AND(Y408=Datos!$B$189,AA408=Datos!$B$197),Datos!$H$189,IF(AND(Y408=Datos!$B$190,AA408=Datos!$B$193),Datos!$D$190,IF(AND(Y408=Datos!$B$190,AA408=Datos!$B$194),Datos!$E$190,IF(AND(Y408=Datos!$B$190,AA408=Datos!$B$195),Datos!$F$190,IF(AND(Y408=Datos!$B$190,AA408=Datos!$B$196),Datos!$G$190,IF(AND(Y408=Datos!$B$190,AA408=Datos!$B$197),Datos!$H$190,"-")))))))))))))))))))))))))</f>
        <v>-</v>
      </c>
      <c r="AC408" s="51"/>
    </row>
    <row r="409" spans="1:29" s="4" customFormat="1" ht="30" customHeight="1" x14ac:dyDescent="0.25">
      <c r="A409" s="105"/>
      <c r="B409" s="460"/>
      <c r="C409" s="461"/>
      <c r="D409" s="465"/>
      <c r="E409" s="469"/>
      <c r="F409" s="470"/>
      <c r="G409" s="259"/>
      <c r="H409" s="52"/>
      <c r="I409" s="53"/>
      <c r="J409" s="317"/>
      <c r="K409" s="317"/>
      <c r="L409" s="450"/>
      <c r="M409" s="53"/>
      <c r="N409" s="52"/>
      <c r="O409" s="52"/>
      <c r="P409" s="52"/>
      <c r="Q409" s="52"/>
      <c r="R409" s="53"/>
      <c r="S409" s="52"/>
      <c r="T409" s="52"/>
      <c r="U409" s="52"/>
      <c r="V409" s="52"/>
      <c r="W409" s="54">
        <f>((IF(S409=Datos!$B$83,0,IF(S409=Datos!$B$84,5,IF(S409=Datos!$B$85,10,IF(S409=Datos!$B$86,15,IF(S409=Datos!$B$87,20,IF(S409=Datos!$B$88,25,0)))))))/100)+((IF(T409=Datos!$B$83,0,IF(T409=Datos!$B$84,5,IF(T409=Datos!$B$85,10,IF(T409=Datos!$B$86,15,IF(T409=Datos!$B$87,20,IF(T409=Datos!$B$88,25,0)))))))/100)+((IF(U409=Datos!$B$83,0,IF(U409=Datos!$B$84,5,IF(U409=Datos!$B$85,10,IF(U409=Datos!$B$86,15,IF(U409=Datos!$B$87,20,IF(U409=Datos!$B$88,25,0)))))))/100)+((IF(V409=Datos!$B$83,0,IF(V409=Datos!$B$84,5,IF(V409=Datos!$B$85,10,IF(V409=Datos!$B$86,15,IF(V409=Datos!$B$87,20,IF(V409=Datos!$B$88,25,0)))))))/100)</f>
        <v>0</v>
      </c>
      <c r="X409" s="453"/>
      <c r="Y409" s="447"/>
      <c r="Z409" s="456"/>
      <c r="AA409" s="447"/>
      <c r="AB409" s="450"/>
      <c r="AC409" s="55"/>
    </row>
    <row r="410" spans="1:29" s="4" customFormat="1" ht="30" customHeight="1" x14ac:dyDescent="0.25">
      <c r="A410" s="105"/>
      <c r="B410" s="460"/>
      <c r="C410" s="461"/>
      <c r="D410" s="465"/>
      <c r="E410" s="469"/>
      <c r="F410" s="470"/>
      <c r="G410" s="259"/>
      <c r="H410" s="52"/>
      <c r="I410" s="53"/>
      <c r="J410" s="317"/>
      <c r="K410" s="317"/>
      <c r="L410" s="450"/>
      <c r="M410" s="53"/>
      <c r="N410" s="52"/>
      <c r="O410" s="52"/>
      <c r="P410" s="52"/>
      <c r="Q410" s="52"/>
      <c r="R410" s="53"/>
      <c r="S410" s="52"/>
      <c r="T410" s="52"/>
      <c r="U410" s="52"/>
      <c r="V410" s="52"/>
      <c r="W410" s="54">
        <f>((IF(S410=Datos!$B$83,0,IF(S410=Datos!$B$84,5,IF(S410=Datos!$B$85,10,IF(S410=Datos!$B$86,15,IF(S410=Datos!$B$87,20,IF(S410=Datos!$B$88,25,0)))))))/100)+((IF(T410=Datos!$B$83,0,IF(T410=Datos!$B$84,5,IF(T410=Datos!$B$85,10,IF(T410=Datos!$B$86,15,IF(T410=Datos!$B$87,20,IF(T410=Datos!$B$88,25,0)))))))/100)+((IF(U410=Datos!$B$83,0,IF(U410=Datos!$B$84,5,IF(U410=Datos!$B$85,10,IF(U410=Datos!$B$86,15,IF(U410=Datos!$B$87,20,IF(U410=Datos!$B$88,25,0)))))))/100)+((IF(V410=Datos!$B$83,0,IF(V410=Datos!$B$84,5,IF(V410=Datos!$B$85,10,IF(V410=Datos!$B$86,15,IF(V410=Datos!$B$87,20,IF(V410=Datos!$B$88,25,0)))))))/100)</f>
        <v>0</v>
      </c>
      <c r="X410" s="453"/>
      <c r="Y410" s="447"/>
      <c r="Z410" s="456"/>
      <c r="AA410" s="447"/>
      <c r="AB410" s="450"/>
      <c r="AC410" s="55"/>
    </row>
    <row r="411" spans="1:29" s="4" customFormat="1" ht="30" customHeight="1" x14ac:dyDescent="0.25">
      <c r="A411" s="105"/>
      <c r="B411" s="460"/>
      <c r="C411" s="461"/>
      <c r="D411" s="465"/>
      <c r="E411" s="469"/>
      <c r="F411" s="470"/>
      <c r="G411" s="259"/>
      <c r="H411" s="52"/>
      <c r="I411" s="53"/>
      <c r="J411" s="317"/>
      <c r="K411" s="317"/>
      <c r="L411" s="450"/>
      <c r="M411" s="53"/>
      <c r="N411" s="52"/>
      <c r="O411" s="52"/>
      <c r="P411" s="52"/>
      <c r="Q411" s="52"/>
      <c r="R411" s="53"/>
      <c r="S411" s="52"/>
      <c r="T411" s="52"/>
      <c r="U411" s="52"/>
      <c r="V411" s="52"/>
      <c r="W411" s="54">
        <f>((IF(S411=Datos!$B$83,0,IF(S411=Datos!$B$84,5,IF(S411=Datos!$B$85,10,IF(S411=Datos!$B$86,15,IF(S411=Datos!$B$87,20,IF(S411=Datos!$B$88,25,0)))))))/100)+((IF(T411=Datos!$B$83,0,IF(T411=Datos!$B$84,5,IF(T411=Datos!$B$85,10,IF(T411=Datos!$B$86,15,IF(T411=Datos!$B$87,20,IF(T411=Datos!$B$88,25,0)))))))/100)+((IF(U411=Datos!$B$83,0,IF(U411=Datos!$B$84,5,IF(U411=Datos!$B$85,10,IF(U411=Datos!$B$86,15,IF(U411=Datos!$B$87,20,IF(U411=Datos!$B$88,25,0)))))))/100)+((IF(V411=Datos!$B$83,0,IF(V411=Datos!$B$84,5,IF(V411=Datos!$B$85,10,IF(V411=Datos!$B$86,15,IF(V411=Datos!$B$87,20,IF(V411=Datos!$B$88,25,0)))))))/100)</f>
        <v>0</v>
      </c>
      <c r="X411" s="453"/>
      <c r="Y411" s="447"/>
      <c r="Z411" s="456"/>
      <c r="AA411" s="447"/>
      <c r="AB411" s="450"/>
      <c r="AC411" s="55"/>
    </row>
    <row r="412" spans="1:29" s="4" customFormat="1" ht="30" customHeight="1" x14ac:dyDescent="0.25">
      <c r="A412" s="105"/>
      <c r="B412" s="460"/>
      <c r="C412" s="461"/>
      <c r="D412" s="465"/>
      <c r="E412" s="469"/>
      <c r="F412" s="470"/>
      <c r="G412" s="259"/>
      <c r="H412" s="52"/>
      <c r="I412" s="53"/>
      <c r="J412" s="317"/>
      <c r="K412" s="317"/>
      <c r="L412" s="450"/>
      <c r="M412" s="53"/>
      <c r="N412" s="52"/>
      <c r="O412" s="52"/>
      <c r="P412" s="52"/>
      <c r="Q412" s="52"/>
      <c r="R412" s="53"/>
      <c r="S412" s="52"/>
      <c r="T412" s="52"/>
      <c r="U412" s="52"/>
      <c r="V412" s="52"/>
      <c r="W412" s="54">
        <f>((IF(S412=Datos!$B$83,0,IF(S412=Datos!$B$84,5,IF(S412=Datos!$B$85,10,IF(S412=Datos!$B$86,15,IF(S412=Datos!$B$87,20,IF(S412=Datos!$B$88,25,0)))))))/100)+((IF(T412=Datos!$B$83,0,IF(T412=Datos!$B$84,5,IF(T412=Datos!$B$85,10,IF(T412=Datos!$B$86,15,IF(T412=Datos!$B$87,20,IF(T412=Datos!$B$88,25,0)))))))/100)+((IF(U412=Datos!$B$83,0,IF(U412=Datos!$B$84,5,IF(U412=Datos!$B$85,10,IF(U412=Datos!$B$86,15,IF(U412=Datos!$B$87,20,IF(U412=Datos!$B$88,25,0)))))))/100)+((IF(V412=Datos!$B$83,0,IF(V412=Datos!$B$84,5,IF(V412=Datos!$B$85,10,IF(V412=Datos!$B$86,15,IF(V412=Datos!$B$87,20,IF(V412=Datos!$B$88,25,0)))))))/100)</f>
        <v>0</v>
      </c>
      <c r="X412" s="453"/>
      <c r="Y412" s="447"/>
      <c r="Z412" s="456"/>
      <c r="AA412" s="447"/>
      <c r="AB412" s="450"/>
      <c r="AC412" s="55"/>
    </row>
    <row r="413" spans="1:29" s="4" customFormat="1" ht="30" customHeight="1" thickBot="1" x14ac:dyDescent="0.3">
      <c r="A413" s="105"/>
      <c r="B413" s="462"/>
      <c r="C413" s="463"/>
      <c r="D413" s="466"/>
      <c r="E413" s="471"/>
      <c r="F413" s="472"/>
      <c r="G413" s="260"/>
      <c r="H413" s="70"/>
      <c r="I413" s="68"/>
      <c r="J413" s="318"/>
      <c r="K413" s="318"/>
      <c r="L413" s="451"/>
      <c r="M413" s="68"/>
      <c r="N413" s="70"/>
      <c r="O413" s="70"/>
      <c r="P413" s="70"/>
      <c r="Q413" s="70"/>
      <c r="R413" s="68"/>
      <c r="S413" s="70"/>
      <c r="T413" s="70"/>
      <c r="U413" s="70"/>
      <c r="V413" s="70"/>
      <c r="W413" s="69">
        <f>((IF(S413=Datos!$B$83,0,IF(S413=Datos!$B$84,5,IF(S413=Datos!$B$85,10,IF(S413=Datos!$B$86,15,IF(S413=Datos!$B$87,20,IF(S413=Datos!$B$88,25,0)))))))/100)+((IF(T413=Datos!$B$83,0,IF(T413=Datos!$B$84,5,IF(T413=Datos!$B$85,10,IF(T413=Datos!$B$86,15,IF(T413=Datos!$B$87,20,IF(T413=Datos!$B$88,25,0)))))))/100)+((IF(U413=Datos!$B$83,0,IF(U413=Datos!$B$84,5,IF(U413=Datos!$B$85,10,IF(U413=Datos!$B$86,15,IF(U413=Datos!$B$87,20,IF(U413=Datos!$B$88,25,0)))))))/100)+((IF(V413=Datos!$B$83,0,IF(V413=Datos!$B$84,5,IF(V413=Datos!$B$85,10,IF(V413=Datos!$B$86,15,IF(V413=Datos!$B$87,20,IF(V413=Datos!$B$88,25,0)))))))/100)</f>
        <v>0</v>
      </c>
      <c r="X413" s="454"/>
      <c r="Y413" s="448"/>
      <c r="Z413" s="457"/>
      <c r="AA413" s="448"/>
      <c r="AB413" s="451"/>
      <c r="AC413" s="59"/>
    </row>
    <row r="414" spans="1:29" s="4" customFormat="1" ht="30" customHeight="1" x14ac:dyDescent="0.25">
      <c r="A414" s="105"/>
      <c r="B414" s="458"/>
      <c r="C414" s="459"/>
      <c r="D414" s="464" t="str">
        <f>IF(B414=0,"",VLOOKUP(B414,'Datos SGC'!$B$50:$C$71,2))</f>
        <v/>
      </c>
      <c r="E414" s="467"/>
      <c r="F414" s="468"/>
      <c r="G414" s="258"/>
      <c r="H414" s="65"/>
      <c r="I414" s="66"/>
      <c r="J414" s="316"/>
      <c r="K414" s="316"/>
      <c r="L414" s="449" t="str">
        <f>IF(AND(J414=Datos!$B$186,K414=Datos!$B$193),Datos!$D$186,IF(AND(J414=Datos!$B$186,K414=Datos!$B$194),Datos!$E$186,IF(AND(J414=Datos!$B$186,K414=Datos!$B$195),Datos!$F$186,IF(AND(J414=Datos!$B$186,K414=Datos!$B$196),Datos!$G$186,IF(AND(J414=Datos!$B$186,K414=Datos!$B$197),Datos!$H$186,IF(AND(J414=Datos!$B$187,K414=Datos!$B$193),Datos!$D$187,IF(AND(J414=Datos!$B$187,K414=Datos!$B$194),Datos!$E$187,IF(AND(J414=Datos!$B$187,K414=Datos!$B$195),Datos!$F$187,IF(AND(J414=Datos!$B$187,K414=Datos!$B$196),Datos!$G$187,IF(AND(J414=Datos!$B$187,K414=Datos!$B$197),Datos!$H$187,IF(AND(J414=Datos!$B$188,K414=Datos!$B$193),Datos!$D$188,IF(AND(J414=Datos!$B$188,K414=Datos!$B$194),Datos!$E$188,IF(AND(J414=Datos!$B$188,K414=Datos!$B$195),Datos!$F$188,IF(AND(J414=Datos!$B$188,K414=Datos!$B$196),Datos!$G$188,IF(AND(J414=Datos!$B$188,K414=Datos!$B$197),Datos!$H$188,IF(AND(J414=Datos!$B$189,K414=Datos!$B$193),Datos!$D$189,IF(AND(J414=Datos!$B$189,K414=Datos!$B$194),Datos!$E$189,IF(AND(J414=Datos!$B$189,K414=Datos!$B$195),Datos!$F$189,IF(AND(J414=Datos!$B$189,K414=Datos!$B$196),Datos!$G$189,IF(AND(J414=Datos!$B$189,K414=Datos!$B$197),Datos!$H$189,IF(AND(J414=Datos!$B$190,K414=Datos!$B$193),Datos!$D$190,IF(AND(J414=Datos!$B$190,K414=Datos!$B$194),Datos!$E$190,IF(AND(J414=Datos!$B$190,K414=Datos!$B$195),Datos!$F$190,IF(AND(J414=Datos!$B$190,K414=Datos!$B$196),Datos!$G$190,IF(AND(J414=Datos!$B$190,K414=Datos!$B$197),Datos!$H$190,"-")))))))))))))))))))))))))</f>
        <v>-</v>
      </c>
      <c r="M414" s="66"/>
      <c r="N414" s="65"/>
      <c r="O414" s="65"/>
      <c r="P414" s="65"/>
      <c r="Q414" s="65"/>
      <c r="R414" s="66"/>
      <c r="S414" s="65"/>
      <c r="T414" s="65"/>
      <c r="U414" s="65"/>
      <c r="V414" s="65"/>
      <c r="W414" s="64">
        <f>((IF(S414=Datos!$B$83,0,IF(S414=Datos!$B$84,5,IF(S414=Datos!$B$85,10,IF(S414=Datos!$B$86,15,IF(S414=Datos!$B$87,20,IF(S414=Datos!$B$88,25,0)))))))/100)+((IF(T414=Datos!$B$83,0,IF(T414=Datos!$B$84,5,IF(T414=Datos!$B$85,10,IF(T414=Datos!$B$86,15,IF(T414=Datos!$B$87,20,IF(T414=Datos!$B$88,25,0)))))))/100)+((IF(U414=Datos!$B$83,0,IF(U414=Datos!$B$84,5,IF(U414=Datos!$B$85,10,IF(U414=Datos!$B$86,15,IF(U414=Datos!$B$87,20,IF(U414=Datos!$B$88,25,0)))))))/100)+((IF(V414=Datos!$B$83,0,IF(V414=Datos!$B$84,5,IF(V414=Datos!$B$85,10,IF(V414=Datos!$B$86,15,IF(V414=Datos!$B$87,20,IF(V414=Datos!$B$88,25,0)))))))/100)</f>
        <v>0</v>
      </c>
      <c r="X414" s="452">
        <f>IF(ISERROR((IF(R414=Datos!$B$80,W414,0)+IF(R415=Datos!$B$80,W415,0)+IF(R416=Datos!$B$80,W416,0)+IF(R417=Datos!$B$80,W417,0)+IF(R418=Datos!$B$80,W418,0)+IF(R419=Datos!$B$80,W419,0))/(IF(R414=Datos!$B$80,1,0)+IF(R415=Datos!$B$80,1,0)+IF(R416=Datos!$B$80,1,0)+IF(R417=Datos!$B$80,1,0)+IF(R418=Datos!$B$80,1,0)+IF(R419=Datos!$B$80,1,0))),0,(IF(R414=Datos!$B$80,W414,0)+IF(R415=Datos!$B$80,W415,0)+IF(R416=Datos!$B$80,W416,0)+IF(R417=Datos!$B$80,W417,0)+IF(R418=Datos!$B$80,W418,0)+IF(R419=Datos!$B$80,W419,0))/(IF(R414=Datos!$B$80,1,0)+IF(R415=Datos!$B$80,1,0)+IF(R416=Datos!$B$80,1,0)+IF(R417=Datos!$B$80,1,0)+IF(R418=Datos!$B$80,1,0)+IF(R419=Datos!$B$80,1,0)))</f>
        <v>0</v>
      </c>
      <c r="Y414" s="446" t="str">
        <f>IF(J414="","-",(IF(X414&gt;0,(IF(J414=Datos!$B$65,Datos!$B$65,IF(AND(J414=Datos!$B$66,X414&gt;0.49),Datos!$B$65,IF(AND(J414=Datos!$B$67,X414&gt;0.74),Datos!$B$65,IF(AND(J414=Datos!$B$67,X414&lt;0.75,X414&gt;0.49),Datos!$B$66,IF(AND(J414=Datos!$B$68,X414&gt;0.74),Datos!$B$66,IF(AND(J414=Datos!$B$68,X414&lt;0.75,X414&gt;0.49),Datos!$B$67,IF(AND(J414=Datos!$B$69,X414&gt;0.74),Datos!$B$67,IF(AND(J414=Datos!$B$69,X414&lt;0.75,X414&gt;0.49),Datos!$B$68,J414))))))))),J414)))</f>
        <v>-</v>
      </c>
      <c r="Z414" s="455">
        <f>IF(ISERROR((IF(R414=Datos!$B$79,W414,0)+IF(R415=Datos!$B$79,W415,0)+IF(R416=Datos!$B$79,W416,0)+IF(R417=Datos!$B$79,W417,0)+IF(R418=Datos!$B$79,W418,0)+IF(R419=Datos!$B$79,W419,0))/(IF(R414=Datos!$B$79,1,0)+IF(R415=Datos!$B$79,1,0)+IF(R416=Datos!$B$79,1,0)+IF(R417=Datos!$B$79,1,0)+IF(R418=Datos!$B$79,1,0)+IF(R419=Datos!$B$79,1,0))),0,(IF(R414=Datos!$B$79,W414,0)+IF(R415=Datos!$B$79,W415,0)+IF(R416=Datos!$B$79,W416,0)+IF(R417=Datos!$B$79,W417,0)+IF(R418=Datos!$B$79,W418,0)+IF(R419=Datos!$B$79,W419,0))/(IF(R414=Datos!$B$79,1,0)+IF(R415=Datos!$B$79,1,0)+IF(R416=Datos!$B$79,1,0)+IF(R417=Datos!$B$79,1,0)+IF(R418=Datos!$B$79,1,0)+IF(R419=Datos!$B$79,1,0)))</f>
        <v>0</v>
      </c>
      <c r="AA414" s="446" t="str">
        <f>IF(K414="","-",(IF(Z414&gt;0,(IF(K414=Datos!$B$72,Datos!$B$72,IF(AND(K414=Datos!$B$73,Z414&gt;0.49),Datos!$B$72,IF(AND(K414=Datos!$B$74,Z414&gt;0.74),Datos!$B$72,IF(AND(K414=Datos!$B$74,Z414&lt;0.75,Z414&gt;0.49),Datos!$B$73,IF(AND(K414=Datos!$B$75,Z414&gt;0.74),Datos!$B$73,IF(AND(K414=Datos!$B$75,Z414&lt;0.75,Z414&gt;0.49),Datos!$B$74,IF(AND(K414=Datos!$B$76,Z414&gt;0.74),Datos!$B$74,IF(AND(K414=Datos!$B$76,Z414&lt;0.75,Z414&gt;0.49),Datos!$B$75,K414))))))))),K414)))</f>
        <v>-</v>
      </c>
      <c r="AB414" s="449" t="str">
        <f>IF(AND(Y414=Datos!$B$186,AA414=Datos!$B$193),Datos!$D$186,IF(AND(Y414=Datos!$B$186,AA414=Datos!$B$194),Datos!$E$186,IF(AND(Y414=Datos!$B$186,AA414=Datos!$B$195),Datos!$F$186,IF(AND(Y414=Datos!$B$186,AA414=Datos!$B$196),Datos!$G$186,IF(AND(Y414=Datos!$B$186,AA414=Datos!$B$197),Datos!$H$186,IF(AND(Y414=Datos!$B$187,AA414=Datos!$B$193),Datos!$D$187,IF(AND(Y414=Datos!$B$187,AA414=Datos!$B$194),Datos!$E$187,IF(AND(Y414=Datos!$B$187,AA414=Datos!$B$195),Datos!$F$187,IF(AND(Y414=Datos!$B$187,AA414=Datos!$B$196),Datos!$G$187,IF(AND(Y414=Datos!$B$187,AA414=Datos!$B$197),Datos!$H$187,IF(AND(Y414=Datos!$B$188,AA414=Datos!$B$193),Datos!$D$188,IF(AND(Y414=Datos!$B$188,AA414=Datos!$B$194),Datos!$E$188,IF(AND(Y414=Datos!$B$188,AA414=Datos!$B$195),Datos!$F$188,IF(AND(Y414=Datos!$B$188,AA414=Datos!$B$196),Datos!$G$188,IF(AND(Y414=Datos!$B$188,AA414=Datos!$B$197),Datos!$H$188,IF(AND(Y414=Datos!$B$189,AA414=Datos!$B$193),Datos!$D$189,IF(AND(Y414=Datos!$B$189,AA414=Datos!$B$194),Datos!$E$189,IF(AND(Y414=Datos!$B$189,AA414=Datos!$B$195),Datos!$F$189,IF(AND(Y414=Datos!$B$189,AA414=Datos!$B$196),Datos!$G$189,IF(AND(Y414=Datos!$B$189,AA414=Datos!$B$197),Datos!$H$189,IF(AND(Y414=Datos!$B$190,AA414=Datos!$B$193),Datos!$D$190,IF(AND(Y414=Datos!$B$190,AA414=Datos!$B$194),Datos!$E$190,IF(AND(Y414=Datos!$B$190,AA414=Datos!$B$195),Datos!$F$190,IF(AND(Y414=Datos!$B$190,AA414=Datos!$B$196),Datos!$G$190,IF(AND(Y414=Datos!$B$190,AA414=Datos!$B$197),Datos!$H$190,"-")))))))))))))))))))))))))</f>
        <v>-</v>
      </c>
      <c r="AC414" s="51"/>
    </row>
    <row r="415" spans="1:29" s="4" customFormat="1" ht="30" customHeight="1" x14ac:dyDescent="0.25">
      <c r="A415" s="105"/>
      <c r="B415" s="460"/>
      <c r="C415" s="461"/>
      <c r="D415" s="465"/>
      <c r="E415" s="469"/>
      <c r="F415" s="470"/>
      <c r="G415" s="259"/>
      <c r="H415" s="52"/>
      <c r="I415" s="53"/>
      <c r="J415" s="317"/>
      <c r="K415" s="317"/>
      <c r="L415" s="450"/>
      <c r="M415" s="53"/>
      <c r="N415" s="52"/>
      <c r="O415" s="52"/>
      <c r="P415" s="52"/>
      <c r="Q415" s="52"/>
      <c r="R415" s="53"/>
      <c r="S415" s="52"/>
      <c r="T415" s="52"/>
      <c r="U415" s="52"/>
      <c r="V415" s="52"/>
      <c r="W415" s="54">
        <f>((IF(S415=Datos!$B$83,0,IF(S415=Datos!$B$84,5,IF(S415=Datos!$B$85,10,IF(S415=Datos!$B$86,15,IF(S415=Datos!$B$87,20,IF(S415=Datos!$B$88,25,0)))))))/100)+((IF(T415=Datos!$B$83,0,IF(T415=Datos!$B$84,5,IF(T415=Datos!$B$85,10,IF(T415=Datos!$B$86,15,IF(T415=Datos!$B$87,20,IF(T415=Datos!$B$88,25,0)))))))/100)+((IF(U415=Datos!$B$83,0,IF(U415=Datos!$B$84,5,IF(U415=Datos!$B$85,10,IF(U415=Datos!$B$86,15,IF(U415=Datos!$B$87,20,IF(U415=Datos!$B$88,25,0)))))))/100)+((IF(V415=Datos!$B$83,0,IF(V415=Datos!$B$84,5,IF(V415=Datos!$B$85,10,IF(V415=Datos!$B$86,15,IF(V415=Datos!$B$87,20,IF(V415=Datos!$B$88,25,0)))))))/100)</f>
        <v>0</v>
      </c>
      <c r="X415" s="453"/>
      <c r="Y415" s="447"/>
      <c r="Z415" s="456"/>
      <c r="AA415" s="447"/>
      <c r="AB415" s="450"/>
      <c r="AC415" s="55"/>
    </row>
    <row r="416" spans="1:29" s="4" customFormat="1" ht="30" customHeight="1" x14ac:dyDescent="0.25">
      <c r="A416" s="105"/>
      <c r="B416" s="460"/>
      <c r="C416" s="461"/>
      <c r="D416" s="465"/>
      <c r="E416" s="469"/>
      <c r="F416" s="470"/>
      <c r="G416" s="259"/>
      <c r="H416" s="52"/>
      <c r="I416" s="53"/>
      <c r="J416" s="317"/>
      <c r="K416" s="317"/>
      <c r="L416" s="450"/>
      <c r="M416" s="53"/>
      <c r="N416" s="52"/>
      <c r="O416" s="52"/>
      <c r="P416" s="52"/>
      <c r="Q416" s="52"/>
      <c r="R416" s="53"/>
      <c r="S416" s="52"/>
      <c r="T416" s="52"/>
      <c r="U416" s="52"/>
      <c r="V416" s="52"/>
      <c r="W416" s="54">
        <f>((IF(S416=Datos!$B$83,0,IF(S416=Datos!$B$84,5,IF(S416=Datos!$B$85,10,IF(S416=Datos!$B$86,15,IF(S416=Datos!$B$87,20,IF(S416=Datos!$B$88,25,0)))))))/100)+((IF(T416=Datos!$B$83,0,IF(T416=Datos!$B$84,5,IF(T416=Datos!$B$85,10,IF(T416=Datos!$B$86,15,IF(T416=Datos!$B$87,20,IF(T416=Datos!$B$88,25,0)))))))/100)+((IF(U416=Datos!$B$83,0,IF(U416=Datos!$B$84,5,IF(U416=Datos!$B$85,10,IF(U416=Datos!$B$86,15,IF(U416=Datos!$B$87,20,IF(U416=Datos!$B$88,25,0)))))))/100)+((IF(V416=Datos!$B$83,0,IF(V416=Datos!$B$84,5,IF(V416=Datos!$B$85,10,IF(V416=Datos!$B$86,15,IF(V416=Datos!$B$87,20,IF(V416=Datos!$B$88,25,0)))))))/100)</f>
        <v>0</v>
      </c>
      <c r="X416" s="453"/>
      <c r="Y416" s="447"/>
      <c r="Z416" s="456"/>
      <c r="AA416" s="447"/>
      <c r="AB416" s="450"/>
      <c r="AC416" s="55"/>
    </row>
    <row r="417" spans="1:29" s="4" customFormat="1" ht="30" customHeight="1" x14ac:dyDescent="0.25">
      <c r="A417" s="105"/>
      <c r="B417" s="460"/>
      <c r="C417" s="461"/>
      <c r="D417" s="465"/>
      <c r="E417" s="469"/>
      <c r="F417" s="470"/>
      <c r="G417" s="259"/>
      <c r="H417" s="52"/>
      <c r="I417" s="53"/>
      <c r="J417" s="317"/>
      <c r="K417" s="317"/>
      <c r="L417" s="450"/>
      <c r="M417" s="53"/>
      <c r="N417" s="52"/>
      <c r="O417" s="52"/>
      <c r="P417" s="52"/>
      <c r="Q417" s="52"/>
      <c r="R417" s="53"/>
      <c r="S417" s="52"/>
      <c r="T417" s="52"/>
      <c r="U417" s="52"/>
      <c r="V417" s="52"/>
      <c r="W417" s="54">
        <f>((IF(S417=Datos!$B$83,0,IF(S417=Datos!$B$84,5,IF(S417=Datos!$B$85,10,IF(S417=Datos!$B$86,15,IF(S417=Datos!$B$87,20,IF(S417=Datos!$B$88,25,0)))))))/100)+((IF(T417=Datos!$B$83,0,IF(T417=Datos!$B$84,5,IF(T417=Datos!$B$85,10,IF(T417=Datos!$B$86,15,IF(T417=Datos!$B$87,20,IF(T417=Datos!$B$88,25,0)))))))/100)+((IF(U417=Datos!$B$83,0,IF(U417=Datos!$B$84,5,IF(U417=Datos!$B$85,10,IF(U417=Datos!$B$86,15,IF(U417=Datos!$B$87,20,IF(U417=Datos!$B$88,25,0)))))))/100)+((IF(V417=Datos!$B$83,0,IF(V417=Datos!$B$84,5,IF(V417=Datos!$B$85,10,IF(V417=Datos!$B$86,15,IF(V417=Datos!$B$87,20,IF(V417=Datos!$B$88,25,0)))))))/100)</f>
        <v>0</v>
      </c>
      <c r="X417" s="453"/>
      <c r="Y417" s="447"/>
      <c r="Z417" s="456"/>
      <c r="AA417" s="447"/>
      <c r="AB417" s="450"/>
      <c r="AC417" s="55"/>
    </row>
    <row r="418" spans="1:29" s="4" customFormat="1" ht="30" customHeight="1" x14ac:dyDescent="0.25">
      <c r="A418" s="105"/>
      <c r="B418" s="460"/>
      <c r="C418" s="461"/>
      <c r="D418" s="465"/>
      <c r="E418" s="469"/>
      <c r="F418" s="470"/>
      <c r="G418" s="259"/>
      <c r="H418" s="52"/>
      <c r="I418" s="53"/>
      <c r="J418" s="317"/>
      <c r="K418" s="317"/>
      <c r="L418" s="450"/>
      <c r="M418" s="53"/>
      <c r="N418" s="52"/>
      <c r="O418" s="52"/>
      <c r="P418" s="52"/>
      <c r="Q418" s="52"/>
      <c r="R418" s="53"/>
      <c r="S418" s="52"/>
      <c r="T418" s="52"/>
      <c r="U418" s="52"/>
      <c r="V418" s="52"/>
      <c r="W418" s="54">
        <f>((IF(S418=Datos!$B$83,0,IF(S418=Datos!$B$84,5,IF(S418=Datos!$B$85,10,IF(S418=Datos!$B$86,15,IF(S418=Datos!$B$87,20,IF(S418=Datos!$B$88,25,0)))))))/100)+((IF(T418=Datos!$B$83,0,IF(T418=Datos!$B$84,5,IF(T418=Datos!$B$85,10,IF(T418=Datos!$B$86,15,IF(T418=Datos!$B$87,20,IF(T418=Datos!$B$88,25,0)))))))/100)+((IF(U418=Datos!$B$83,0,IF(U418=Datos!$B$84,5,IF(U418=Datos!$B$85,10,IF(U418=Datos!$B$86,15,IF(U418=Datos!$B$87,20,IF(U418=Datos!$B$88,25,0)))))))/100)+((IF(V418=Datos!$B$83,0,IF(V418=Datos!$B$84,5,IF(V418=Datos!$B$85,10,IF(V418=Datos!$B$86,15,IF(V418=Datos!$B$87,20,IF(V418=Datos!$B$88,25,0)))))))/100)</f>
        <v>0</v>
      </c>
      <c r="X418" s="453"/>
      <c r="Y418" s="447"/>
      <c r="Z418" s="456"/>
      <c r="AA418" s="447"/>
      <c r="AB418" s="450"/>
      <c r="AC418" s="55"/>
    </row>
    <row r="419" spans="1:29" s="4" customFormat="1" ht="30" customHeight="1" thickBot="1" x14ac:dyDescent="0.3">
      <c r="A419" s="105"/>
      <c r="B419" s="462"/>
      <c r="C419" s="463"/>
      <c r="D419" s="466"/>
      <c r="E419" s="471"/>
      <c r="F419" s="472"/>
      <c r="G419" s="260"/>
      <c r="H419" s="70"/>
      <c r="I419" s="68"/>
      <c r="J419" s="318"/>
      <c r="K419" s="318"/>
      <c r="L419" s="451"/>
      <c r="M419" s="68"/>
      <c r="N419" s="70"/>
      <c r="O419" s="70"/>
      <c r="P419" s="70"/>
      <c r="Q419" s="70"/>
      <c r="R419" s="68"/>
      <c r="S419" s="70"/>
      <c r="T419" s="70"/>
      <c r="U419" s="70"/>
      <c r="V419" s="70"/>
      <c r="W419" s="69">
        <f>((IF(S419=Datos!$B$83,0,IF(S419=Datos!$B$84,5,IF(S419=Datos!$B$85,10,IF(S419=Datos!$B$86,15,IF(S419=Datos!$B$87,20,IF(S419=Datos!$B$88,25,0)))))))/100)+((IF(T419=Datos!$B$83,0,IF(T419=Datos!$B$84,5,IF(T419=Datos!$B$85,10,IF(T419=Datos!$B$86,15,IF(T419=Datos!$B$87,20,IF(T419=Datos!$B$88,25,0)))))))/100)+((IF(U419=Datos!$B$83,0,IF(U419=Datos!$B$84,5,IF(U419=Datos!$B$85,10,IF(U419=Datos!$B$86,15,IF(U419=Datos!$B$87,20,IF(U419=Datos!$B$88,25,0)))))))/100)+((IF(V419=Datos!$B$83,0,IF(V419=Datos!$B$84,5,IF(V419=Datos!$B$85,10,IF(V419=Datos!$B$86,15,IF(V419=Datos!$B$87,20,IF(V419=Datos!$B$88,25,0)))))))/100)</f>
        <v>0</v>
      </c>
      <c r="X419" s="454"/>
      <c r="Y419" s="448"/>
      <c r="Z419" s="457"/>
      <c r="AA419" s="448"/>
      <c r="AB419" s="451"/>
      <c r="AC419" s="59"/>
    </row>
    <row r="420" spans="1:29" s="4" customFormat="1" ht="30" customHeight="1" x14ac:dyDescent="0.25">
      <c r="A420" s="105"/>
      <c r="B420" s="458"/>
      <c r="C420" s="459"/>
      <c r="D420" s="464" t="str">
        <f>IF(B420=0,"",VLOOKUP(B420,'Datos SGC'!$B$50:$C$71,2))</f>
        <v/>
      </c>
      <c r="E420" s="467"/>
      <c r="F420" s="468"/>
      <c r="G420" s="258"/>
      <c r="H420" s="65"/>
      <c r="I420" s="66"/>
      <c r="J420" s="316"/>
      <c r="K420" s="316"/>
      <c r="L420" s="449" t="str">
        <f>IF(AND(J420=Datos!$B$186,K420=Datos!$B$193),Datos!$D$186,IF(AND(J420=Datos!$B$186,K420=Datos!$B$194),Datos!$E$186,IF(AND(J420=Datos!$B$186,K420=Datos!$B$195),Datos!$F$186,IF(AND(J420=Datos!$B$186,K420=Datos!$B$196),Datos!$G$186,IF(AND(J420=Datos!$B$186,K420=Datos!$B$197),Datos!$H$186,IF(AND(J420=Datos!$B$187,K420=Datos!$B$193),Datos!$D$187,IF(AND(J420=Datos!$B$187,K420=Datos!$B$194),Datos!$E$187,IF(AND(J420=Datos!$B$187,K420=Datos!$B$195),Datos!$F$187,IF(AND(J420=Datos!$B$187,K420=Datos!$B$196),Datos!$G$187,IF(AND(J420=Datos!$B$187,K420=Datos!$B$197),Datos!$H$187,IF(AND(J420=Datos!$B$188,K420=Datos!$B$193),Datos!$D$188,IF(AND(J420=Datos!$B$188,K420=Datos!$B$194),Datos!$E$188,IF(AND(J420=Datos!$B$188,K420=Datos!$B$195),Datos!$F$188,IF(AND(J420=Datos!$B$188,K420=Datos!$B$196),Datos!$G$188,IF(AND(J420=Datos!$B$188,K420=Datos!$B$197),Datos!$H$188,IF(AND(J420=Datos!$B$189,K420=Datos!$B$193),Datos!$D$189,IF(AND(J420=Datos!$B$189,K420=Datos!$B$194),Datos!$E$189,IF(AND(J420=Datos!$B$189,K420=Datos!$B$195),Datos!$F$189,IF(AND(J420=Datos!$B$189,K420=Datos!$B$196),Datos!$G$189,IF(AND(J420=Datos!$B$189,K420=Datos!$B$197),Datos!$H$189,IF(AND(J420=Datos!$B$190,K420=Datos!$B$193),Datos!$D$190,IF(AND(J420=Datos!$B$190,K420=Datos!$B$194),Datos!$E$190,IF(AND(J420=Datos!$B$190,K420=Datos!$B$195),Datos!$F$190,IF(AND(J420=Datos!$B$190,K420=Datos!$B$196),Datos!$G$190,IF(AND(J420=Datos!$B$190,K420=Datos!$B$197),Datos!$H$190,"-")))))))))))))))))))))))))</f>
        <v>-</v>
      </c>
      <c r="M420" s="66"/>
      <c r="N420" s="65"/>
      <c r="O420" s="65"/>
      <c r="P420" s="65"/>
      <c r="Q420" s="65"/>
      <c r="R420" s="66"/>
      <c r="S420" s="65"/>
      <c r="T420" s="65"/>
      <c r="U420" s="65"/>
      <c r="V420" s="65"/>
      <c r="W420" s="64">
        <f>((IF(S420=Datos!$B$83,0,IF(S420=Datos!$B$84,5,IF(S420=Datos!$B$85,10,IF(S420=Datos!$B$86,15,IF(S420=Datos!$B$87,20,IF(S420=Datos!$B$88,25,0)))))))/100)+((IF(T420=Datos!$B$83,0,IF(T420=Datos!$B$84,5,IF(T420=Datos!$B$85,10,IF(T420=Datos!$B$86,15,IF(T420=Datos!$B$87,20,IF(T420=Datos!$B$88,25,0)))))))/100)+((IF(U420=Datos!$B$83,0,IF(U420=Datos!$B$84,5,IF(U420=Datos!$B$85,10,IF(U420=Datos!$B$86,15,IF(U420=Datos!$B$87,20,IF(U420=Datos!$B$88,25,0)))))))/100)+((IF(V420=Datos!$B$83,0,IF(V420=Datos!$B$84,5,IF(V420=Datos!$B$85,10,IF(V420=Datos!$B$86,15,IF(V420=Datos!$B$87,20,IF(V420=Datos!$B$88,25,0)))))))/100)</f>
        <v>0</v>
      </c>
      <c r="X420" s="452">
        <f>IF(ISERROR((IF(R420=Datos!$B$80,W420,0)+IF(R421=Datos!$B$80,W421,0)+IF(R422=Datos!$B$80,W422,0)+IF(R423=Datos!$B$80,W423,0)+IF(R424=Datos!$B$80,W424,0)+IF(R425=Datos!$B$80,W425,0))/(IF(R420=Datos!$B$80,1,0)+IF(R421=Datos!$B$80,1,0)+IF(R422=Datos!$B$80,1,0)+IF(R423=Datos!$B$80,1,0)+IF(R424=Datos!$B$80,1,0)+IF(R425=Datos!$B$80,1,0))),0,(IF(R420=Datos!$B$80,W420,0)+IF(R421=Datos!$B$80,W421,0)+IF(R422=Datos!$B$80,W422,0)+IF(R423=Datos!$B$80,W423,0)+IF(R424=Datos!$B$80,W424,0)+IF(R425=Datos!$B$80,W425,0))/(IF(R420=Datos!$B$80,1,0)+IF(R421=Datos!$B$80,1,0)+IF(R422=Datos!$B$80,1,0)+IF(R423=Datos!$B$80,1,0)+IF(R424=Datos!$B$80,1,0)+IF(R425=Datos!$B$80,1,0)))</f>
        <v>0</v>
      </c>
      <c r="Y420" s="446" t="str">
        <f>IF(J420="","-",(IF(X420&gt;0,(IF(J420=Datos!$B$65,Datos!$B$65,IF(AND(J420=Datos!$B$66,X420&gt;0.49),Datos!$B$65,IF(AND(J420=Datos!$B$67,X420&gt;0.74),Datos!$B$65,IF(AND(J420=Datos!$B$67,X420&lt;0.75,X420&gt;0.49),Datos!$B$66,IF(AND(J420=Datos!$B$68,X420&gt;0.74),Datos!$B$66,IF(AND(J420=Datos!$B$68,X420&lt;0.75,X420&gt;0.49),Datos!$B$67,IF(AND(J420=Datos!$B$69,X420&gt;0.74),Datos!$B$67,IF(AND(J420=Datos!$B$69,X420&lt;0.75,X420&gt;0.49),Datos!$B$68,J420))))))))),J420)))</f>
        <v>-</v>
      </c>
      <c r="Z420" s="455">
        <f>IF(ISERROR((IF(R420=Datos!$B$79,W420,0)+IF(R421=Datos!$B$79,W421,0)+IF(R422=Datos!$B$79,W422,0)+IF(R423=Datos!$B$79,W423,0)+IF(R424=Datos!$B$79,W424,0)+IF(R425=Datos!$B$79,W425,0))/(IF(R420=Datos!$B$79,1,0)+IF(R421=Datos!$B$79,1,0)+IF(R422=Datos!$B$79,1,0)+IF(R423=Datos!$B$79,1,0)+IF(R424=Datos!$B$79,1,0)+IF(R425=Datos!$B$79,1,0))),0,(IF(R420=Datos!$B$79,W420,0)+IF(R421=Datos!$B$79,W421,0)+IF(R422=Datos!$B$79,W422,0)+IF(R423=Datos!$B$79,W423,0)+IF(R424=Datos!$B$79,W424,0)+IF(R425=Datos!$B$79,W425,0))/(IF(R420=Datos!$B$79,1,0)+IF(R421=Datos!$B$79,1,0)+IF(R422=Datos!$B$79,1,0)+IF(R423=Datos!$B$79,1,0)+IF(R424=Datos!$B$79,1,0)+IF(R425=Datos!$B$79,1,0)))</f>
        <v>0</v>
      </c>
      <c r="AA420" s="446" t="str">
        <f>IF(K420="","-",(IF(Z420&gt;0,(IF(K420=Datos!$B$72,Datos!$B$72,IF(AND(K420=Datos!$B$73,Z420&gt;0.49),Datos!$B$72,IF(AND(K420=Datos!$B$74,Z420&gt;0.74),Datos!$B$72,IF(AND(K420=Datos!$B$74,Z420&lt;0.75,Z420&gt;0.49),Datos!$B$73,IF(AND(K420=Datos!$B$75,Z420&gt;0.74),Datos!$B$73,IF(AND(K420=Datos!$B$75,Z420&lt;0.75,Z420&gt;0.49),Datos!$B$74,IF(AND(K420=Datos!$B$76,Z420&gt;0.74),Datos!$B$74,IF(AND(K420=Datos!$B$76,Z420&lt;0.75,Z420&gt;0.49),Datos!$B$75,K420))))))))),K420)))</f>
        <v>-</v>
      </c>
      <c r="AB420" s="449" t="str">
        <f>IF(AND(Y420=Datos!$B$186,AA420=Datos!$B$193),Datos!$D$186,IF(AND(Y420=Datos!$B$186,AA420=Datos!$B$194),Datos!$E$186,IF(AND(Y420=Datos!$B$186,AA420=Datos!$B$195),Datos!$F$186,IF(AND(Y420=Datos!$B$186,AA420=Datos!$B$196),Datos!$G$186,IF(AND(Y420=Datos!$B$186,AA420=Datos!$B$197),Datos!$H$186,IF(AND(Y420=Datos!$B$187,AA420=Datos!$B$193),Datos!$D$187,IF(AND(Y420=Datos!$B$187,AA420=Datos!$B$194),Datos!$E$187,IF(AND(Y420=Datos!$B$187,AA420=Datos!$B$195),Datos!$F$187,IF(AND(Y420=Datos!$B$187,AA420=Datos!$B$196),Datos!$G$187,IF(AND(Y420=Datos!$B$187,AA420=Datos!$B$197),Datos!$H$187,IF(AND(Y420=Datos!$B$188,AA420=Datos!$B$193),Datos!$D$188,IF(AND(Y420=Datos!$B$188,AA420=Datos!$B$194),Datos!$E$188,IF(AND(Y420=Datos!$B$188,AA420=Datos!$B$195),Datos!$F$188,IF(AND(Y420=Datos!$B$188,AA420=Datos!$B$196),Datos!$G$188,IF(AND(Y420=Datos!$B$188,AA420=Datos!$B$197),Datos!$H$188,IF(AND(Y420=Datos!$B$189,AA420=Datos!$B$193),Datos!$D$189,IF(AND(Y420=Datos!$B$189,AA420=Datos!$B$194),Datos!$E$189,IF(AND(Y420=Datos!$B$189,AA420=Datos!$B$195),Datos!$F$189,IF(AND(Y420=Datos!$B$189,AA420=Datos!$B$196),Datos!$G$189,IF(AND(Y420=Datos!$B$189,AA420=Datos!$B$197),Datos!$H$189,IF(AND(Y420=Datos!$B$190,AA420=Datos!$B$193),Datos!$D$190,IF(AND(Y420=Datos!$B$190,AA420=Datos!$B$194),Datos!$E$190,IF(AND(Y420=Datos!$B$190,AA420=Datos!$B$195),Datos!$F$190,IF(AND(Y420=Datos!$B$190,AA420=Datos!$B$196),Datos!$G$190,IF(AND(Y420=Datos!$B$190,AA420=Datos!$B$197),Datos!$H$190,"-")))))))))))))))))))))))))</f>
        <v>-</v>
      </c>
      <c r="AC420" s="51"/>
    </row>
    <row r="421" spans="1:29" s="4" customFormat="1" ht="30" customHeight="1" x14ac:dyDescent="0.25">
      <c r="A421" s="105"/>
      <c r="B421" s="460"/>
      <c r="C421" s="461"/>
      <c r="D421" s="465"/>
      <c r="E421" s="469"/>
      <c r="F421" s="470"/>
      <c r="G421" s="259"/>
      <c r="H421" s="52"/>
      <c r="I421" s="53"/>
      <c r="J421" s="317"/>
      <c r="K421" s="317"/>
      <c r="L421" s="450"/>
      <c r="M421" s="53"/>
      <c r="N421" s="52"/>
      <c r="O421" s="52"/>
      <c r="P421" s="52"/>
      <c r="Q421" s="52"/>
      <c r="R421" s="53"/>
      <c r="S421" s="52"/>
      <c r="T421" s="52"/>
      <c r="U421" s="52"/>
      <c r="V421" s="52"/>
      <c r="W421" s="54">
        <f>((IF(S421=Datos!$B$83,0,IF(S421=Datos!$B$84,5,IF(S421=Datos!$B$85,10,IF(S421=Datos!$B$86,15,IF(S421=Datos!$B$87,20,IF(S421=Datos!$B$88,25,0)))))))/100)+((IF(T421=Datos!$B$83,0,IF(T421=Datos!$B$84,5,IF(T421=Datos!$B$85,10,IF(T421=Datos!$B$86,15,IF(T421=Datos!$B$87,20,IF(T421=Datos!$B$88,25,0)))))))/100)+((IF(U421=Datos!$B$83,0,IF(U421=Datos!$B$84,5,IF(U421=Datos!$B$85,10,IF(U421=Datos!$B$86,15,IF(U421=Datos!$B$87,20,IF(U421=Datos!$B$88,25,0)))))))/100)+((IF(V421=Datos!$B$83,0,IF(V421=Datos!$B$84,5,IF(V421=Datos!$B$85,10,IF(V421=Datos!$B$86,15,IF(V421=Datos!$B$87,20,IF(V421=Datos!$B$88,25,0)))))))/100)</f>
        <v>0</v>
      </c>
      <c r="X421" s="453"/>
      <c r="Y421" s="447"/>
      <c r="Z421" s="456"/>
      <c r="AA421" s="447"/>
      <c r="AB421" s="450"/>
      <c r="AC421" s="55"/>
    </row>
    <row r="422" spans="1:29" s="4" customFormat="1" ht="30" customHeight="1" x14ac:dyDescent="0.25">
      <c r="A422" s="105"/>
      <c r="B422" s="460"/>
      <c r="C422" s="461"/>
      <c r="D422" s="465"/>
      <c r="E422" s="469"/>
      <c r="F422" s="470"/>
      <c r="G422" s="259"/>
      <c r="H422" s="52"/>
      <c r="I422" s="53"/>
      <c r="J422" s="317"/>
      <c r="K422" s="317"/>
      <c r="L422" s="450"/>
      <c r="M422" s="53"/>
      <c r="N422" s="52"/>
      <c r="O422" s="52"/>
      <c r="P422" s="52"/>
      <c r="Q422" s="52"/>
      <c r="R422" s="53"/>
      <c r="S422" s="52"/>
      <c r="T422" s="52"/>
      <c r="U422" s="52"/>
      <c r="V422" s="52"/>
      <c r="W422" s="54">
        <f>((IF(S422=Datos!$B$83,0,IF(S422=Datos!$B$84,5,IF(S422=Datos!$B$85,10,IF(S422=Datos!$B$86,15,IF(S422=Datos!$B$87,20,IF(S422=Datos!$B$88,25,0)))))))/100)+((IF(T422=Datos!$B$83,0,IF(T422=Datos!$B$84,5,IF(T422=Datos!$B$85,10,IF(T422=Datos!$B$86,15,IF(T422=Datos!$B$87,20,IF(T422=Datos!$B$88,25,0)))))))/100)+((IF(U422=Datos!$B$83,0,IF(U422=Datos!$B$84,5,IF(U422=Datos!$B$85,10,IF(U422=Datos!$B$86,15,IF(U422=Datos!$B$87,20,IF(U422=Datos!$B$88,25,0)))))))/100)+((IF(V422=Datos!$B$83,0,IF(V422=Datos!$B$84,5,IF(V422=Datos!$B$85,10,IF(V422=Datos!$B$86,15,IF(V422=Datos!$B$87,20,IF(V422=Datos!$B$88,25,0)))))))/100)</f>
        <v>0</v>
      </c>
      <c r="X422" s="453"/>
      <c r="Y422" s="447"/>
      <c r="Z422" s="456"/>
      <c r="AA422" s="447"/>
      <c r="AB422" s="450"/>
      <c r="AC422" s="55"/>
    </row>
    <row r="423" spans="1:29" s="4" customFormat="1" ht="30" customHeight="1" x14ac:dyDescent="0.25">
      <c r="A423" s="105"/>
      <c r="B423" s="460"/>
      <c r="C423" s="461"/>
      <c r="D423" s="465"/>
      <c r="E423" s="469"/>
      <c r="F423" s="470"/>
      <c r="G423" s="259"/>
      <c r="H423" s="52"/>
      <c r="I423" s="53"/>
      <c r="J423" s="317"/>
      <c r="K423" s="317"/>
      <c r="L423" s="450"/>
      <c r="M423" s="53"/>
      <c r="N423" s="52"/>
      <c r="O423" s="52"/>
      <c r="P423" s="52"/>
      <c r="Q423" s="52"/>
      <c r="R423" s="53"/>
      <c r="S423" s="52"/>
      <c r="T423" s="52"/>
      <c r="U423" s="52"/>
      <c r="V423" s="52"/>
      <c r="W423" s="54">
        <f>((IF(S423=Datos!$B$83,0,IF(S423=Datos!$B$84,5,IF(S423=Datos!$B$85,10,IF(S423=Datos!$B$86,15,IF(S423=Datos!$B$87,20,IF(S423=Datos!$B$88,25,0)))))))/100)+((IF(T423=Datos!$B$83,0,IF(T423=Datos!$B$84,5,IF(T423=Datos!$B$85,10,IF(T423=Datos!$B$86,15,IF(T423=Datos!$B$87,20,IF(T423=Datos!$B$88,25,0)))))))/100)+((IF(U423=Datos!$B$83,0,IF(U423=Datos!$B$84,5,IF(U423=Datos!$B$85,10,IF(U423=Datos!$B$86,15,IF(U423=Datos!$B$87,20,IF(U423=Datos!$B$88,25,0)))))))/100)+((IF(V423=Datos!$B$83,0,IF(V423=Datos!$B$84,5,IF(V423=Datos!$B$85,10,IF(V423=Datos!$B$86,15,IF(V423=Datos!$B$87,20,IF(V423=Datos!$B$88,25,0)))))))/100)</f>
        <v>0</v>
      </c>
      <c r="X423" s="453"/>
      <c r="Y423" s="447"/>
      <c r="Z423" s="456"/>
      <c r="AA423" s="447"/>
      <c r="AB423" s="450"/>
      <c r="AC423" s="55"/>
    </row>
    <row r="424" spans="1:29" s="4" customFormat="1" ht="30" customHeight="1" x14ac:dyDescent="0.25">
      <c r="A424" s="105"/>
      <c r="B424" s="460"/>
      <c r="C424" s="461"/>
      <c r="D424" s="465"/>
      <c r="E424" s="469"/>
      <c r="F424" s="470"/>
      <c r="G424" s="259"/>
      <c r="H424" s="52"/>
      <c r="I424" s="53"/>
      <c r="J424" s="317"/>
      <c r="K424" s="317"/>
      <c r="L424" s="450"/>
      <c r="M424" s="53"/>
      <c r="N424" s="52"/>
      <c r="O424" s="52"/>
      <c r="P424" s="52"/>
      <c r="Q424" s="52"/>
      <c r="R424" s="53"/>
      <c r="S424" s="52"/>
      <c r="T424" s="52"/>
      <c r="U424" s="52"/>
      <c r="V424" s="52"/>
      <c r="W424" s="54">
        <f>((IF(S424=Datos!$B$83,0,IF(S424=Datos!$B$84,5,IF(S424=Datos!$B$85,10,IF(S424=Datos!$B$86,15,IF(S424=Datos!$B$87,20,IF(S424=Datos!$B$88,25,0)))))))/100)+((IF(T424=Datos!$B$83,0,IF(T424=Datos!$B$84,5,IF(T424=Datos!$B$85,10,IF(T424=Datos!$B$86,15,IF(T424=Datos!$B$87,20,IF(T424=Datos!$B$88,25,0)))))))/100)+((IF(U424=Datos!$B$83,0,IF(U424=Datos!$B$84,5,IF(U424=Datos!$B$85,10,IF(U424=Datos!$B$86,15,IF(U424=Datos!$B$87,20,IF(U424=Datos!$B$88,25,0)))))))/100)+((IF(V424=Datos!$B$83,0,IF(V424=Datos!$B$84,5,IF(V424=Datos!$B$85,10,IF(V424=Datos!$B$86,15,IF(V424=Datos!$B$87,20,IF(V424=Datos!$B$88,25,0)))))))/100)</f>
        <v>0</v>
      </c>
      <c r="X424" s="453"/>
      <c r="Y424" s="447"/>
      <c r="Z424" s="456"/>
      <c r="AA424" s="447"/>
      <c r="AB424" s="450"/>
      <c r="AC424" s="55"/>
    </row>
    <row r="425" spans="1:29" s="4" customFormat="1" ht="30" customHeight="1" thickBot="1" x14ac:dyDescent="0.3">
      <c r="A425" s="105"/>
      <c r="B425" s="462"/>
      <c r="C425" s="463"/>
      <c r="D425" s="466"/>
      <c r="E425" s="471"/>
      <c r="F425" s="472"/>
      <c r="G425" s="260"/>
      <c r="H425" s="70"/>
      <c r="I425" s="68"/>
      <c r="J425" s="318"/>
      <c r="K425" s="318"/>
      <c r="L425" s="451"/>
      <c r="M425" s="68"/>
      <c r="N425" s="70"/>
      <c r="O425" s="70"/>
      <c r="P425" s="70"/>
      <c r="Q425" s="70"/>
      <c r="R425" s="68"/>
      <c r="S425" s="70"/>
      <c r="T425" s="70"/>
      <c r="U425" s="70"/>
      <c r="V425" s="70"/>
      <c r="W425" s="69">
        <f>((IF(S425=Datos!$B$83,0,IF(S425=Datos!$B$84,5,IF(S425=Datos!$B$85,10,IF(S425=Datos!$B$86,15,IF(S425=Datos!$B$87,20,IF(S425=Datos!$B$88,25,0)))))))/100)+((IF(T425=Datos!$B$83,0,IF(T425=Datos!$B$84,5,IF(T425=Datos!$B$85,10,IF(T425=Datos!$B$86,15,IF(T425=Datos!$B$87,20,IF(T425=Datos!$B$88,25,0)))))))/100)+((IF(U425=Datos!$B$83,0,IF(U425=Datos!$B$84,5,IF(U425=Datos!$B$85,10,IF(U425=Datos!$B$86,15,IF(U425=Datos!$B$87,20,IF(U425=Datos!$B$88,25,0)))))))/100)+((IF(V425=Datos!$B$83,0,IF(V425=Datos!$B$84,5,IF(V425=Datos!$B$85,10,IF(V425=Datos!$B$86,15,IF(V425=Datos!$B$87,20,IF(V425=Datos!$B$88,25,0)))))))/100)</f>
        <v>0</v>
      </c>
      <c r="X425" s="454"/>
      <c r="Y425" s="448"/>
      <c r="Z425" s="457"/>
      <c r="AA425" s="448"/>
      <c r="AB425" s="451"/>
      <c r="AC425" s="59"/>
    </row>
    <row r="426" spans="1:29" s="4" customFormat="1" ht="30" customHeight="1" x14ac:dyDescent="0.25">
      <c r="A426" s="105"/>
      <c r="B426" s="458"/>
      <c r="C426" s="459"/>
      <c r="D426" s="464" t="str">
        <f>IF(B426=0,"",VLOOKUP(B426,'Datos SGC'!$B$50:$C$71,2))</f>
        <v/>
      </c>
      <c r="E426" s="467"/>
      <c r="F426" s="468"/>
      <c r="G426" s="258"/>
      <c r="H426" s="65"/>
      <c r="I426" s="66"/>
      <c r="J426" s="316"/>
      <c r="K426" s="316"/>
      <c r="L426" s="449" t="str">
        <f>IF(AND(J426=Datos!$B$186,K426=Datos!$B$193),Datos!$D$186,IF(AND(J426=Datos!$B$186,K426=Datos!$B$194),Datos!$E$186,IF(AND(J426=Datos!$B$186,K426=Datos!$B$195),Datos!$F$186,IF(AND(J426=Datos!$B$186,K426=Datos!$B$196),Datos!$G$186,IF(AND(J426=Datos!$B$186,K426=Datos!$B$197),Datos!$H$186,IF(AND(J426=Datos!$B$187,K426=Datos!$B$193),Datos!$D$187,IF(AND(J426=Datos!$B$187,K426=Datos!$B$194),Datos!$E$187,IF(AND(J426=Datos!$B$187,K426=Datos!$B$195),Datos!$F$187,IF(AND(J426=Datos!$B$187,K426=Datos!$B$196),Datos!$G$187,IF(AND(J426=Datos!$B$187,K426=Datos!$B$197),Datos!$H$187,IF(AND(J426=Datos!$B$188,K426=Datos!$B$193),Datos!$D$188,IF(AND(J426=Datos!$B$188,K426=Datos!$B$194),Datos!$E$188,IF(AND(J426=Datos!$B$188,K426=Datos!$B$195),Datos!$F$188,IF(AND(J426=Datos!$B$188,K426=Datos!$B$196),Datos!$G$188,IF(AND(J426=Datos!$B$188,K426=Datos!$B$197),Datos!$H$188,IF(AND(J426=Datos!$B$189,K426=Datos!$B$193),Datos!$D$189,IF(AND(J426=Datos!$B$189,K426=Datos!$B$194),Datos!$E$189,IF(AND(J426=Datos!$B$189,K426=Datos!$B$195),Datos!$F$189,IF(AND(J426=Datos!$B$189,K426=Datos!$B$196),Datos!$G$189,IF(AND(J426=Datos!$B$189,K426=Datos!$B$197),Datos!$H$189,IF(AND(J426=Datos!$B$190,K426=Datos!$B$193),Datos!$D$190,IF(AND(J426=Datos!$B$190,K426=Datos!$B$194),Datos!$E$190,IF(AND(J426=Datos!$B$190,K426=Datos!$B$195),Datos!$F$190,IF(AND(J426=Datos!$B$190,K426=Datos!$B$196),Datos!$G$190,IF(AND(J426=Datos!$B$190,K426=Datos!$B$197),Datos!$H$190,"-")))))))))))))))))))))))))</f>
        <v>-</v>
      </c>
      <c r="M426" s="66"/>
      <c r="N426" s="65"/>
      <c r="O426" s="65"/>
      <c r="P426" s="65"/>
      <c r="Q426" s="65"/>
      <c r="R426" s="66"/>
      <c r="S426" s="65"/>
      <c r="T426" s="65"/>
      <c r="U426" s="65"/>
      <c r="V426" s="65"/>
      <c r="W426" s="64">
        <f>((IF(S426=Datos!$B$83,0,IF(S426=Datos!$B$84,5,IF(S426=Datos!$B$85,10,IF(S426=Datos!$B$86,15,IF(S426=Datos!$B$87,20,IF(S426=Datos!$B$88,25,0)))))))/100)+((IF(T426=Datos!$B$83,0,IF(T426=Datos!$B$84,5,IF(T426=Datos!$B$85,10,IF(T426=Datos!$B$86,15,IF(T426=Datos!$B$87,20,IF(T426=Datos!$B$88,25,0)))))))/100)+((IF(U426=Datos!$B$83,0,IF(U426=Datos!$B$84,5,IF(U426=Datos!$B$85,10,IF(U426=Datos!$B$86,15,IF(U426=Datos!$B$87,20,IF(U426=Datos!$B$88,25,0)))))))/100)+((IF(V426=Datos!$B$83,0,IF(V426=Datos!$B$84,5,IF(V426=Datos!$B$85,10,IF(V426=Datos!$B$86,15,IF(V426=Datos!$B$87,20,IF(V426=Datos!$B$88,25,0)))))))/100)</f>
        <v>0</v>
      </c>
      <c r="X426" s="452">
        <f>IF(ISERROR((IF(R426=Datos!$B$80,W426,0)+IF(R427=Datos!$B$80,W427,0)+IF(R428=Datos!$B$80,W428,0)+IF(R429=Datos!$B$80,W429,0)+IF(R430=Datos!$B$80,W430,0)+IF(R431=Datos!$B$80,W431,0))/(IF(R426=Datos!$B$80,1,0)+IF(R427=Datos!$B$80,1,0)+IF(R428=Datos!$B$80,1,0)+IF(R429=Datos!$B$80,1,0)+IF(R430=Datos!$B$80,1,0)+IF(R431=Datos!$B$80,1,0))),0,(IF(R426=Datos!$B$80,W426,0)+IF(R427=Datos!$B$80,W427,0)+IF(R428=Datos!$B$80,W428,0)+IF(R429=Datos!$B$80,W429,0)+IF(R430=Datos!$B$80,W430,0)+IF(R431=Datos!$B$80,W431,0))/(IF(R426=Datos!$B$80,1,0)+IF(R427=Datos!$B$80,1,0)+IF(R428=Datos!$B$80,1,0)+IF(R429=Datos!$B$80,1,0)+IF(R430=Datos!$B$80,1,0)+IF(R431=Datos!$B$80,1,0)))</f>
        <v>0</v>
      </c>
      <c r="Y426" s="446" t="str">
        <f>IF(J426="","-",(IF(X426&gt;0,(IF(J426=Datos!$B$65,Datos!$B$65,IF(AND(J426=Datos!$B$66,X426&gt;0.49),Datos!$B$65,IF(AND(J426=Datos!$B$67,X426&gt;0.74),Datos!$B$65,IF(AND(J426=Datos!$B$67,X426&lt;0.75,X426&gt;0.49),Datos!$B$66,IF(AND(J426=Datos!$B$68,X426&gt;0.74),Datos!$B$66,IF(AND(J426=Datos!$B$68,X426&lt;0.75,X426&gt;0.49),Datos!$B$67,IF(AND(J426=Datos!$B$69,X426&gt;0.74),Datos!$B$67,IF(AND(J426=Datos!$B$69,X426&lt;0.75,X426&gt;0.49),Datos!$B$68,J426))))))))),J426)))</f>
        <v>-</v>
      </c>
      <c r="Z426" s="455">
        <f>IF(ISERROR((IF(R426=Datos!$B$79,W426,0)+IF(R427=Datos!$B$79,W427,0)+IF(R428=Datos!$B$79,W428,0)+IF(R429=Datos!$B$79,W429,0)+IF(R430=Datos!$B$79,W430,0)+IF(R431=Datos!$B$79,W431,0))/(IF(R426=Datos!$B$79,1,0)+IF(R427=Datos!$B$79,1,0)+IF(R428=Datos!$B$79,1,0)+IF(R429=Datos!$B$79,1,0)+IF(R430=Datos!$B$79,1,0)+IF(R431=Datos!$B$79,1,0))),0,(IF(R426=Datos!$B$79,W426,0)+IF(R427=Datos!$B$79,W427,0)+IF(R428=Datos!$B$79,W428,0)+IF(R429=Datos!$B$79,W429,0)+IF(R430=Datos!$B$79,W430,0)+IF(R431=Datos!$B$79,W431,0))/(IF(R426=Datos!$B$79,1,0)+IF(R427=Datos!$B$79,1,0)+IF(R428=Datos!$B$79,1,0)+IF(R429=Datos!$B$79,1,0)+IF(R430=Datos!$B$79,1,0)+IF(R431=Datos!$B$79,1,0)))</f>
        <v>0</v>
      </c>
      <c r="AA426" s="446" t="str">
        <f>IF(K426="","-",(IF(Z426&gt;0,(IF(K426=Datos!$B$72,Datos!$B$72,IF(AND(K426=Datos!$B$73,Z426&gt;0.49),Datos!$B$72,IF(AND(K426=Datos!$B$74,Z426&gt;0.74),Datos!$B$72,IF(AND(K426=Datos!$B$74,Z426&lt;0.75,Z426&gt;0.49),Datos!$B$73,IF(AND(K426=Datos!$B$75,Z426&gt;0.74),Datos!$B$73,IF(AND(K426=Datos!$B$75,Z426&lt;0.75,Z426&gt;0.49),Datos!$B$74,IF(AND(K426=Datos!$B$76,Z426&gt;0.74),Datos!$B$74,IF(AND(K426=Datos!$B$76,Z426&lt;0.75,Z426&gt;0.49),Datos!$B$75,K426))))))))),K426)))</f>
        <v>-</v>
      </c>
      <c r="AB426" s="449" t="str">
        <f>IF(AND(Y426=Datos!$B$186,AA426=Datos!$B$193),Datos!$D$186,IF(AND(Y426=Datos!$B$186,AA426=Datos!$B$194),Datos!$E$186,IF(AND(Y426=Datos!$B$186,AA426=Datos!$B$195),Datos!$F$186,IF(AND(Y426=Datos!$B$186,AA426=Datos!$B$196),Datos!$G$186,IF(AND(Y426=Datos!$B$186,AA426=Datos!$B$197),Datos!$H$186,IF(AND(Y426=Datos!$B$187,AA426=Datos!$B$193),Datos!$D$187,IF(AND(Y426=Datos!$B$187,AA426=Datos!$B$194),Datos!$E$187,IF(AND(Y426=Datos!$B$187,AA426=Datos!$B$195),Datos!$F$187,IF(AND(Y426=Datos!$B$187,AA426=Datos!$B$196),Datos!$G$187,IF(AND(Y426=Datos!$B$187,AA426=Datos!$B$197),Datos!$H$187,IF(AND(Y426=Datos!$B$188,AA426=Datos!$B$193),Datos!$D$188,IF(AND(Y426=Datos!$B$188,AA426=Datos!$B$194),Datos!$E$188,IF(AND(Y426=Datos!$B$188,AA426=Datos!$B$195),Datos!$F$188,IF(AND(Y426=Datos!$B$188,AA426=Datos!$B$196),Datos!$G$188,IF(AND(Y426=Datos!$B$188,AA426=Datos!$B$197),Datos!$H$188,IF(AND(Y426=Datos!$B$189,AA426=Datos!$B$193),Datos!$D$189,IF(AND(Y426=Datos!$B$189,AA426=Datos!$B$194),Datos!$E$189,IF(AND(Y426=Datos!$B$189,AA426=Datos!$B$195),Datos!$F$189,IF(AND(Y426=Datos!$B$189,AA426=Datos!$B$196),Datos!$G$189,IF(AND(Y426=Datos!$B$189,AA426=Datos!$B$197),Datos!$H$189,IF(AND(Y426=Datos!$B$190,AA426=Datos!$B$193),Datos!$D$190,IF(AND(Y426=Datos!$B$190,AA426=Datos!$B$194),Datos!$E$190,IF(AND(Y426=Datos!$B$190,AA426=Datos!$B$195),Datos!$F$190,IF(AND(Y426=Datos!$B$190,AA426=Datos!$B$196),Datos!$G$190,IF(AND(Y426=Datos!$B$190,AA426=Datos!$B$197),Datos!$H$190,"-")))))))))))))))))))))))))</f>
        <v>-</v>
      </c>
      <c r="AC426" s="51"/>
    </row>
    <row r="427" spans="1:29" s="4" customFormat="1" ht="30" customHeight="1" x14ac:dyDescent="0.25">
      <c r="A427" s="105"/>
      <c r="B427" s="460"/>
      <c r="C427" s="461"/>
      <c r="D427" s="465"/>
      <c r="E427" s="469"/>
      <c r="F427" s="470"/>
      <c r="G427" s="259"/>
      <c r="H427" s="52"/>
      <c r="I427" s="53"/>
      <c r="J427" s="317"/>
      <c r="K427" s="317"/>
      <c r="L427" s="450"/>
      <c r="M427" s="53"/>
      <c r="N427" s="52"/>
      <c r="O427" s="52"/>
      <c r="P427" s="52"/>
      <c r="Q427" s="52"/>
      <c r="R427" s="53"/>
      <c r="S427" s="52"/>
      <c r="T427" s="52"/>
      <c r="U427" s="52"/>
      <c r="V427" s="52"/>
      <c r="W427" s="54">
        <f>((IF(S427=Datos!$B$83,0,IF(S427=Datos!$B$84,5,IF(S427=Datos!$B$85,10,IF(S427=Datos!$B$86,15,IF(S427=Datos!$B$87,20,IF(S427=Datos!$B$88,25,0)))))))/100)+((IF(T427=Datos!$B$83,0,IF(T427=Datos!$B$84,5,IF(T427=Datos!$B$85,10,IF(T427=Datos!$B$86,15,IF(T427=Datos!$B$87,20,IF(T427=Datos!$B$88,25,0)))))))/100)+((IF(U427=Datos!$B$83,0,IF(U427=Datos!$B$84,5,IF(U427=Datos!$B$85,10,IF(U427=Datos!$B$86,15,IF(U427=Datos!$B$87,20,IF(U427=Datos!$B$88,25,0)))))))/100)+((IF(V427=Datos!$B$83,0,IF(V427=Datos!$B$84,5,IF(V427=Datos!$B$85,10,IF(V427=Datos!$B$86,15,IF(V427=Datos!$B$87,20,IF(V427=Datos!$B$88,25,0)))))))/100)</f>
        <v>0</v>
      </c>
      <c r="X427" s="453"/>
      <c r="Y427" s="447"/>
      <c r="Z427" s="456"/>
      <c r="AA427" s="447"/>
      <c r="AB427" s="450"/>
      <c r="AC427" s="55"/>
    </row>
    <row r="428" spans="1:29" s="4" customFormat="1" ht="30" customHeight="1" x14ac:dyDescent="0.25">
      <c r="A428" s="105"/>
      <c r="B428" s="460"/>
      <c r="C428" s="461"/>
      <c r="D428" s="465"/>
      <c r="E428" s="469"/>
      <c r="F428" s="470"/>
      <c r="G428" s="259"/>
      <c r="H428" s="52"/>
      <c r="I428" s="53"/>
      <c r="J428" s="317"/>
      <c r="K428" s="317"/>
      <c r="L428" s="450"/>
      <c r="M428" s="53"/>
      <c r="N428" s="52"/>
      <c r="O428" s="52"/>
      <c r="P428" s="52"/>
      <c r="Q428" s="52"/>
      <c r="R428" s="53"/>
      <c r="S428" s="52"/>
      <c r="T428" s="52"/>
      <c r="U428" s="52"/>
      <c r="V428" s="52"/>
      <c r="W428" s="54">
        <f>((IF(S428=Datos!$B$83,0,IF(S428=Datos!$B$84,5,IF(S428=Datos!$B$85,10,IF(S428=Datos!$B$86,15,IF(S428=Datos!$B$87,20,IF(S428=Datos!$B$88,25,0)))))))/100)+((IF(T428=Datos!$B$83,0,IF(T428=Datos!$B$84,5,IF(T428=Datos!$B$85,10,IF(T428=Datos!$B$86,15,IF(T428=Datos!$B$87,20,IF(T428=Datos!$B$88,25,0)))))))/100)+((IF(U428=Datos!$B$83,0,IF(U428=Datos!$B$84,5,IF(U428=Datos!$B$85,10,IF(U428=Datos!$B$86,15,IF(U428=Datos!$B$87,20,IF(U428=Datos!$B$88,25,0)))))))/100)+((IF(V428=Datos!$B$83,0,IF(V428=Datos!$B$84,5,IF(V428=Datos!$B$85,10,IF(V428=Datos!$B$86,15,IF(V428=Datos!$B$87,20,IF(V428=Datos!$B$88,25,0)))))))/100)</f>
        <v>0</v>
      </c>
      <c r="X428" s="453"/>
      <c r="Y428" s="447"/>
      <c r="Z428" s="456"/>
      <c r="AA428" s="447"/>
      <c r="AB428" s="450"/>
      <c r="AC428" s="55"/>
    </row>
    <row r="429" spans="1:29" s="4" customFormat="1" ht="30" customHeight="1" x14ac:dyDescent="0.25">
      <c r="A429" s="105"/>
      <c r="B429" s="460"/>
      <c r="C429" s="461"/>
      <c r="D429" s="465"/>
      <c r="E429" s="469"/>
      <c r="F429" s="470"/>
      <c r="G429" s="259"/>
      <c r="H429" s="52"/>
      <c r="I429" s="53"/>
      <c r="J429" s="317"/>
      <c r="K429" s="317"/>
      <c r="L429" s="450"/>
      <c r="M429" s="53"/>
      <c r="N429" s="52"/>
      <c r="O429" s="52"/>
      <c r="P429" s="52"/>
      <c r="Q429" s="52"/>
      <c r="R429" s="53"/>
      <c r="S429" s="52"/>
      <c r="T429" s="52"/>
      <c r="U429" s="52"/>
      <c r="V429" s="52"/>
      <c r="W429" s="54">
        <f>((IF(S429=Datos!$B$83,0,IF(S429=Datos!$B$84,5,IF(S429=Datos!$B$85,10,IF(S429=Datos!$B$86,15,IF(S429=Datos!$B$87,20,IF(S429=Datos!$B$88,25,0)))))))/100)+((IF(T429=Datos!$B$83,0,IF(T429=Datos!$B$84,5,IF(T429=Datos!$B$85,10,IF(T429=Datos!$B$86,15,IF(T429=Datos!$B$87,20,IF(T429=Datos!$B$88,25,0)))))))/100)+((IF(U429=Datos!$B$83,0,IF(U429=Datos!$B$84,5,IF(U429=Datos!$B$85,10,IF(U429=Datos!$B$86,15,IF(U429=Datos!$B$87,20,IF(U429=Datos!$B$88,25,0)))))))/100)+((IF(V429=Datos!$B$83,0,IF(V429=Datos!$B$84,5,IF(V429=Datos!$B$85,10,IF(V429=Datos!$B$86,15,IF(V429=Datos!$B$87,20,IF(V429=Datos!$B$88,25,0)))))))/100)</f>
        <v>0</v>
      </c>
      <c r="X429" s="453"/>
      <c r="Y429" s="447"/>
      <c r="Z429" s="456"/>
      <c r="AA429" s="447"/>
      <c r="AB429" s="450"/>
      <c r="AC429" s="55"/>
    </row>
    <row r="430" spans="1:29" s="4" customFormat="1" ht="30" customHeight="1" x14ac:dyDescent="0.25">
      <c r="A430" s="105"/>
      <c r="B430" s="460"/>
      <c r="C430" s="461"/>
      <c r="D430" s="465"/>
      <c r="E430" s="469"/>
      <c r="F430" s="470"/>
      <c r="G430" s="259"/>
      <c r="H430" s="52"/>
      <c r="I430" s="53"/>
      <c r="J430" s="317"/>
      <c r="K430" s="317"/>
      <c r="L430" s="450"/>
      <c r="M430" s="53"/>
      <c r="N430" s="52"/>
      <c r="O430" s="52"/>
      <c r="P430" s="52"/>
      <c r="Q430" s="52"/>
      <c r="R430" s="53"/>
      <c r="S430" s="52"/>
      <c r="T430" s="52"/>
      <c r="U430" s="52"/>
      <c r="V430" s="52"/>
      <c r="W430" s="54">
        <f>((IF(S430=Datos!$B$83,0,IF(S430=Datos!$B$84,5,IF(S430=Datos!$B$85,10,IF(S430=Datos!$B$86,15,IF(S430=Datos!$B$87,20,IF(S430=Datos!$B$88,25,0)))))))/100)+((IF(T430=Datos!$B$83,0,IF(T430=Datos!$B$84,5,IF(T430=Datos!$B$85,10,IF(T430=Datos!$B$86,15,IF(T430=Datos!$B$87,20,IF(T430=Datos!$B$88,25,0)))))))/100)+((IF(U430=Datos!$B$83,0,IF(U430=Datos!$B$84,5,IF(U430=Datos!$B$85,10,IF(U430=Datos!$B$86,15,IF(U430=Datos!$B$87,20,IF(U430=Datos!$B$88,25,0)))))))/100)+((IF(V430=Datos!$B$83,0,IF(V430=Datos!$B$84,5,IF(V430=Datos!$B$85,10,IF(V430=Datos!$B$86,15,IF(V430=Datos!$B$87,20,IF(V430=Datos!$B$88,25,0)))))))/100)</f>
        <v>0</v>
      </c>
      <c r="X430" s="453"/>
      <c r="Y430" s="447"/>
      <c r="Z430" s="456"/>
      <c r="AA430" s="447"/>
      <c r="AB430" s="450"/>
      <c r="AC430" s="55"/>
    </row>
    <row r="431" spans="1:29" s="4" customFormat="1" ht="30" customHeight="1" thickBot="1" x14ac:dyDescent="0.3">
      <c r="A431" s="105"/>
      <c r="B431" s="462"/>
      <c r="C431" s="463"/>
      <c r="D431" s="466"/>
      <c r="E431" s="471"/>
      <c r="F431" s="472"/>
      <c r="G431" s="260"/>
      <c r="H431" s="70"/>
      <c r="I431" s="68"/>
      <c r="J431" s="318"/>
      <c r="K431" s="318"/>
      <c r="L431" s="451"/>
      <c r="M431" s="68"/>
      <c r="N431" s="70"/>
      <c r="O431" s="70"/>
      <c r="P431" s="70"/>
      <c r="Q431" s="70"/>
      <c r="R431" s="68"/>
      <c r="S431" s="70"/>
      <c r="T431" s="70"/>
      <c r="U431" s="70"/>
      <c r="V431" s="70"/>
      <c r="W431" s="69">
        <f>((IF(S431=Datos!$B$83,0,IF(S431=Datos!$B$84,5,IF(S431=Datos!$B$85,10,IF(S431=Datos!$B$86,15,IF(S431=Datos!$B$87,20,IF(S431=Datos!$B$88,25,0)))))))/100)+((IF(T431=Datos!$B$83,0,IF(T431=Datos!$B$84,5,IF(T431=Datos!$B$85,10,IF(T431=Datos!$B$86,15,IF(T431=Datos!$B$87,20,IF(T431=Datos!$B$88,25,0)))))))/100)+((IF(U431=Datos!$B$83,0,IF(U431=Datos!$B$84,5,IF(U431=Datos!$B$85,10,IF(U431=Datos!$B$86,15,IF(U431=Datos!$B$87,20,IF(U431=Datos!$B$88,25,0)))))))/100)+((IF(V431=Datos!$B$83,0,IF(V431=Datos!$B$84,5,IF(V431=Datos!$B$85,10,IF(V431=Datos!$B$86,15,IF(V431=Datos!$B$87,20,IF(V431=Datos!$B$88,25,0)))))))/100)</f>
        <v>0</v>
      </c>
      <c r="X431" s="454"/>
      <c r="Y431" s="448"/>
      <c r="Z431" s="457"/>
      <c r="AA431" s="448"/>
      <c r="AB431" s="451"/>
      <c r="AC431" s="59"/>
    </row>
    <row r="432" spans="1:29" s="4" customFormat="1" ht="30" customHeight="1" x14ac:dyDescent="0.25">
      <c r="A432" s="105"/>
      <c r="B432" s="458"/>
      <c r="C432" s="459"/>
      <c r="D432" s="464" t="str">
        <f>IF(B432=0,"",VLOOKUP(B432,'Datos SGC'!$B$50:$C$71,2))</f>
        <v/>
      </c>
      <c r="E432" s="467"/>
      <c r="F432" s="468"/>
      <c r="G432" s="258"/>
      <c r="H432" s="65"/>
      <c r="I432" s="66"/>
      <c r="J432" s="316"/>
      <c r="K432" s="316"/>
      <c r="L432" s="449" t="str">
        <f>IF(AND(J432=Datos!$B$186,K432=Datos!$B$193),Datos!$D$186,IF(AND(J432=Datos!$B$186,K432=Datos!$B$194),Datos!$E$186,IF(AND(J432=Datos!$B$186,K432=Datos!$B$195),Datos!$F$186,IF(AND(J432=Datos!$B$186,K432=Datos!$B$196),Datos!$G$186,IF(AND(J432=Datos!$B$186,K432=Datos!$B$197),Datos!$H$186,IF(AND(J432=Datos!$B$187,K432=Datos!$B$193),Datos!$D$187,IF(AND(J432=Datos!$B$187,K432=Datos!$B$194),Datos!$E$187,IF(AND(J432=Datos!$B$187,K432=Datos!$B$195),Datos!$F$187,IF(AND(J432=Datos!$B$187,K432=Datos!$B$196),Datos!$G$187,IF(AND(J432=Datos!$B$187,K432=Datos!$B$197),Datos!$H$187,IF(AND(J432=Datos!$B$188,K432=Datos!$B$193),Datos!$D$188,IF(AND(J432=Datos!$B$188,K432=Datos!$B$194),Datos!$E$188,IF(AND(J432=Datos!$B$188,K432=Datos!$B$195),Datos!$F$188,IF(AND(J432=Datos!$B$188,K432=Datos!$B$196),Datos!$G$188,IF(AND(J432=Datos!$B$188,K432=Datos!$B$197),Datos!$H$188,IF(AND(J432=Datos!$B$189,K432=Datos!$B$193),Datos!$D$189,IF(AND(J432=Datos!$B$189,K432=Datos!$B$194),Datos!$E$189,IF(AND(J432=Datos!$B$189,K432=Datos!$B$195),Datos!$F$189,IF(AND(J432=Datos!$B$189,K432=Datos!$B$196),Datos!$G$189,IF(AND(J432=Datos!$B$189,K432=Datos!$B$197),Datos!$H$189,IF(AND(J432=Datos!$B$190,K432=Datos!$B$193),Datos!$D$190,IF(AND(J432=Datos!$B$190,K432=Datos!$B$194),Datos!$E$190,IF(AND(J432=Datos!$B$190,K432=Datos!$B$195),Datos!$F$190,IF(AND(J432=Datos!$B$190,K432=Datos!$B$196),Datos!$G$190,IF(AND(J432=Datos!$B$190,K432=Datos!$B$197),Datos!$H$190,"-")))))))))))))))))))))))))</f>
        <v>-</v>
      </c>
      <c r="M432" s="66"/>
      <c r="N432" s="65"/>
      <c r="O432" s="65"/>
      <c r="P432" s="65"/>
      <c r="Q432" s="65"/>
      <c r="R432" s="66"/>
      <c r="S432" s="65"/>
      <c r="T432" s="65"/>
      <c r="U432" s="65"/>
      <c r="V432" s="65"/>
      <c r="W432" s="64">
        <f>((IF(S432=Datos!$B$83,0,IF(S432=Datos!$B$84,5,IF(S432=Datos!$B$85,10,IF(S432=Datos!$B$86,15,IF(S432=Datos!$B$87,20,IF(S432=Datos!$B$88,25,0)))))))/100)+((IF(T432=Datos!$B$83,0,IF(T432=Datos!$B$84,5,IF(T432=Datos!$B$85,10,IF(T432=Datos!$B$86,15,IF(T432=Datos!$B$87,20,IF(T432=Datos!$B$88,25,0)))))))/100)+((IF(U432=Datos!$B$83,0,IF(U432=Datos!$B$84,5,IF(U432=Datos!$B$85,10,IF(U432=Datos!$B$86,15,IF(U432=Datos!$B$87,20,IF(U432=Datos!$B$88,25,0)))))))/100)+((IF(V432=Datos!$B$83,0,IF(V432=Datos!$B$84,5,IF(V432=Datos!$B$85,10,IF(V432=Datos!$B$86,15,IF(V432=Datos!$B$87,20,IF(V432=Datos!$B$88,25,0)))))))/100)</f>
        <v>0</v>
      </c>
      <c r="X432" s="452">
        <f>IF(ISERROR((IF(R432=Datos!$B$80,W432,0)+IF(R433=Datos!$B$80,W433,0)+IF(R434=Datos!$B$80,W434,0)+IF(R435=Datos!$B$80,W435,0)+IF(R436=Datos!$B$80,W436,0)+IF(R437=Datos!$B$80,W437,0))/(IF(R432=Datos!$B$80,1,0)+IF(R433=Datos!$B$80,1,0)+IF(R434=Datos!$B$80,1,0)+IF(R435=Datos!$B$80,1,0)+IF(R436=Datos!$B$80,1,0)+IF(R437=Datos!$B$80,1,0))),0,(IF(R432=Datos!$B$80,W432,0)+IF(R433=Datos!$B$80,W433,0)+IF(R434=Datos!$B$80,W434,0)+IF(R435=Datos!$B$80,W435,0)+IF(R436=Datos!$B$80,W436,0)+IF(R437=Datos!$B$80,W437,0))/(IF(R432=Datos!$B$80,1,0)+IF(R433=Datos!$B$80,1,0)+IF(R434=Datos!$B$80,1,0)+IF(R435=Datos!$B$80,1,0)+IF(R436=Datos!$B$80,1,0)+IF(R437=Datos!$B$80,1,0)))</f>
        <v>0</v>
      </c>
      <c r="Y432" s="446" t="str">
        <f>IF(J432="","-",(IF(X432&gt;0,(IF(J432=Datos!$B$65,Datos!$B$65,IF(AND(J432=Datos!$B$66,X432&gt;0.49),Datos!$B$65,IF(AND(J432=Datos!$B$67,X432&gt;0.74),Datos!$B$65,IF(AND(J432=Datos!$B$67,X432&lt;0.75,X432&gt;0.49),Datos!$B$66,IF(AND(J432=Datos!$B$68,X432&gt;0.74),Datos!$B$66,IF(AND(J432=Datos!$B$68,X432&lt;0.75,X432&gt;0.49),Datos!$B$67,IF(AND(J432=Datos!$B$69,X432&gt;0.74),Datos!$B$67,IF(AND(J432=Datos!$B$69,X432&lt;0.75,X432&gt;0.49),Datos!$B$68,J432))))))))),J432)))</f>
        <v>-</v>
      </c>
      <c r="Z432" s="455">
        <f>IF(ISERROR((IF(R432=Datos!$B$79,W432,0)+IF(R433=Datos!$B$79,W433,0)+IF(R434=Datos!$B$79,W434,0)+IF(R435=Datos!$B$79,W435,0)+IF(R436=Datos!$B$79,W436,0)+IF(R437=Datos!$B$79,W437,0))/(IF(R432=Datos!$B$79,1,0)+IF(R433=Datos!$B$79,1,0)+IF(R434=Datos!$B$79,1,0)+IF(R435=Datos!$B$79,1,0)+IF(R436=Datos!$B$79,1,0)+IF(R437=Datos!$B$79,1,0))),0,(IF(R432=Datos!$B$79,W432,0)+IF(R433=Datos!$B$79,W433,0)+IF(R434=Datos!$B$79,W434,0)+IF(R435=Datos!$B$79,W435,0)+IF(R436=Datos!$B$79,W436,0)+IF(R437=Datos!$B$79,W437,0))/(IF(R432=Datos!$B$79,1,0)+IF(R433=Datos!$B$79,1,0)+IF(R434=Datos!$B$79,1,0)+IF(R435=Datos!$B$79,1,0)+IF(R436=Datos!$B$79,1,0)+IF(R437=Datos!$B$79,1,0)))</f>
        <v>0</v>
      </c>
      <c r="AA432" s="446" t="str">
        <f>IF(K432="","-",(IF(Z432&gt;0,(IF(K432=Datos!$B$72,Datos!$B$72,IF(AND(K432=Datos!$B$73,Z432&gt;0.49),Datos!$B$72,IF(AND(K432=Datos!$B$74,Z432&gt;0.74),Datos!$B$72,IF(AND(K432=Datos!$B$74,Z432&lt;0.75,Z432&gt;0.49),Datos!$B$73,IF(AND(K432=Datos!$B$75,Z432&gt;0.74),Datos!$B$73,IF(AND(K432=Datos!$B$75,Z432&lt;0.75,Z432&gt;0.49),Datos!$B$74,IF(AND(K432=Datos!$B$76,Z432&gt;0.74),Datos!$B$74,IF(AND(K432=Datos!$B$76,Z432&lt;0.75,Z432&gt;0.49),Datos!$B$75,K432))))))))),K432)))</f>
        <v>-</v>
      </c>
      <c r="AB432" s="449" t="str">
        <f>IF(AND(Y432=Datos!$B$186,AA432=Datos!$B$193),Datos!$D$186,IF(AND(Y432=Datos!$B$186,AA432=Datos!$B$194),Datos!$E$186,IF(AND(Y432=Datos!$B$186,AA432=Datos!$B$195),Datos!$F$186,IF(AND(Y432=Datos!$B$186,AA432=Datos!$B$196),Datos!$G$186,IF(AND(Y432=Datos!$B$186,AA432=Datos!$B$197),Datos!$H$186,IF(AND(Y432=Datos!$B$187,AA432=Datos!$B$193),Datos!$D$187,IF(AND(Y432=Datos!$B$187,AA432=Datos!$B$194),Datos!$E$187,IF(AND(Y432=Datos!$B$187,AA432=Datos!$B$195),Datos!$F$187,IF(AND(Y432=Datos!$B$187,AA432=Datos!$B$196),Datos!$G$187,IF(AND(Y432=Datos!$B$187,AA432=Datos!$B$197),Datos!$H$187,IF(AND(Y432=Datos!$B$188,AA432=Datos!$B$193),Datos!$D$188,IF(AND(Y432=Datos!$B$188,AA432=Datos!$B$194),Datos!$E$188,IF(AND(Y432=Datos!$B$188,AA432=Datos!$B$195),Datos!$F$188,IF(AND(Y432=Datos!$B$188,AA432=Datos!$B$196),Datos!$G$188,IF(AND(Y432=Datos!$B$188,AA432=Datos!$B$197),Datos!$H$188,IF(AND(Y432=Datos!$B$189,AA432=Datos!$B$193),Datos!$D$189,IF(AND(Y432=Datos!$B$189,AA432=Datos!$B$194),Datos!$E$189,IF(AND(Y432=Datos!$B$189,AA432=Datos!$B$195),Datos!$F$189,IF(AND(Y432=Datos!$B$189,AA432=Datos!$B$196),Datos!$G$189,IF(AND(Y432=Datos!$B$189,AA432=Datos!$B$197),Datos!$H$189,IF(AND(Y432=Datos!$B$190,AA432=Datos!$B$193),Datos!$D$190,IF(AND(Y432=Datos!$B$190,AA432=Datos!$B$194),Datos!$E$190,IF(AND(Y432=Datos!$B$190,AA432=Datos!$B$195),Datos!$F$190,IF(AND(Y432=Datos!$B$190,AA432=Datos!$B$196),Datos!$G$190,IF(AND(Y432=Datos!$B$190,AA432=Datos!$B$197),Datos!$H$190,"-")))))))))))))))))))))))))</f>
        <v>-</v>
      </c>
      <c r="AC432" s="51"/>
    </row>
    <row r="433" spans="1:29" s="4" customFormat="1" ht="30" customHeight="1" x14ac:dyDescent="0.25">
      <c r="A433" s="105"/>
      <c r="B433" s="460"/>
      <c r="C433" s="461"/>
      <c r="D433" s="465"/>
      <c r="E433" s="469"/>
      <c r="F433" s="470"/>
      <c r="G433" s="259"/>
      <c r="H433" s="52"/>
      <c r="I433" s="53"/>
      <c r="J433" s="317"/>
      <c r="K433" s="317"/>
      <c r="L433" s="450"/>
      <c r="M433" s="53"/>
      <c r="N433" s="52"/>
      <c r="O433" s="52"/>
      <c r="P433" s="52"/>
      <c r="Q433" s="52"/>
      <c r="R433" s="53"/>
      <c r="S433" s="52"/>
      <c r="T433" s="52"/>
      <c r="U433" s="52"/>
      <c r="V433" s="52"/>
      <c r="W433" s="54">
        <f>((IF(S433=Datos!$B$83,0,IF(S433=Datos!$B$84,5,IF(S433=Datos!$B$85,10,IF(S433=Datos!$B$86,15,IF(S433=Datos!$B$87,20,IF(S433=Datos!$B$88,25,0)))))))/100)+((IF(T433=Datos!$B$83,0,IF(T433=Datos!$B$84,5,IF(T433=Datos!$B$85,10,IF(T433=Datos!$B$86,15,IF(T433=Datos!$B$87,20,IF(T433=Datos!$B$88,25,0)))))))/100)+((IF(U433=Datos!$B$83,0,IF(U433=Datos!$B$84,5,IF(U433=Datos!$B$85,10,IF(U433=Datos!$B$86,15,IF(U433=Datos!$B$87,20,IF(U433=Datos!$B$88,25,0)))))))/100)+((IF(V433=Datos!$B$83,0,IF(V433=Datos!$B$84,5,IF(V433=Datos!$B$85,10,IF(V433=Datos!$B$86,15,IF(V433=Datos!$B$87,20,IF(V433=Datos!$B$88,25,0)))))))/100)</f>
        <v>0</v>
      </c>
      <c r="X433" s="453"/>
      <c r="Y433" s="447"/>
      <c r="Z433" s="456"/>
      <c r="AA433" s="447"/>
      <c r="AB433" s="450"/>
      <c r="AC433" s="55"/>
    </row>
    <row r="434" spans="1:29" s="4" customFormat="1" ht="30" customHeight="1" x14ac:dyDescent="0.25">
      <c r="A434" s="105"/>
      <c r="B434" s="460"/>
      <c r="C434" s="461"/>
      <c r="D434" s="465"/>
      <c r="E434" s="469"/>
      <c r="F434" s="470"/>
      <c r="G434" s="259"/>
      <c r="H434" s="52"/>
      <c r="I434" s="53"/>
      <c r="J434" s="317"/>
      <c r="K434" s="317"/>
      <c r="L434" s="450"/>
      <c r="M434" s="53"/>
      <c r="N434" s="52"/>
      <c r="O434" s="52"/>
      <c r="P434" s="52"/>
      <c r="Q434" s="52"/>
      <c r="R434" s="53"/>
      <c r="S434" s="52"/>
      <c r="T434" s="52"/>
      <c r="U434" s="52"/>
      <c r="V434" s="52"/>
      <c r="W434" s="54">
        <f>((IF(S434=Datos!$B$83,0,IF(S434=Datos!$B$84,5,IF(S434=Datos!$B$85,10,IF(S434=Datos!$B$86,15,IF(S434=Datos!$B$87,20,IF(S434=Datos!$B$88,25,0)))))))/100)+((IF(T434=Datos!$B$83,0,IF(T434=Datos!$B$84,5,IF(T434=Datos!$B$85,10,IF(T434=Datos!$B$86,15,IF(T434=Datos!$B$87,20,IF(T434=Datos!$B$88,25,0)))))))/100)+((IF(U434=Datos!$B$83,0,IF(U434=Datos!$B$84,5,IF(U434=Datos!$B$85,10,IF(U434=Datos!$B$86,15,IF(U434=Datos!$B$87,20,IF(U434=Datos!$B$88,25,0)))))))/100)+((IF(V434=Datos!$B$83,0,IF(V434=Datos!$B$84,5,IF(V434=Datos!$B$85,10,IF(V434=Datos!$B$86,15,IF(V434=Datos!$B$87,20,IF(V434=Datos!$B$88,25,0)))))))/100)</f>
        <v>0</v>
      </c>
      <c r="X434" s="453"/>
      <c r="Y434" s="447"/>
      <c r="Z434" s="456"/>
      <c r="AA434" s="447"/>
      <c r="AB434" s="450"/>
      <c r="AC434" s="55"/>
    </row>
    <row r="435" spans="1:29" s="4" customFormat="1" ht="30" customHeight="1" x14ac:dyDescent="0.25">
      <c r="A435" s="105"/>
      <c r="B435" s="460"/>
      <c r="C435" s="461"/>
      <c r="D435" s="465"/>
      <c r="E435" s="469"/>
      <c r="F435" s="470"/>
      <c r="G435" s="259"/>
      <c r="H435" s="52"/>
      <c r="I435" s="53"/>
      <c r="J435" s="317"/>
      <c r="K435" s="317"/>
      <c r="L435" s="450"/>
      <c r="M435" s="53"/>
      <c r="N435" s="52"/>
      <c r="O435" s="52"/>
      <c r="P435" s="52"/>
      <c r="Q435" s="52"/>
      <c r="R435" s="53"/>
      <c r="S435" s="52"/>
      <c r="T435" s="52"/>
      <c r="U435" s="52"/>
      <c r="V435" s="52"/>
      <c r="W435" s="54">
        <f>((IF(S435=Datos!$B$83,0,IF(S435=Datos!$B$84,5,IF(S435=Datos!$B$85,10,IF(S435=Datos!$B$86,15,IF(S435=Datos!$B$87,20,IF(S435=Datos!$B$88,25,0)))))))/100)+((IF(T435=Datos!$B$83,0,IF(T435=Datos!$B$84,5,IF(T435=Datos!$B$85,10,IF(T435=Datos!$B$86,15,IF(T435=Datos!$B$87,20,IF(T435=Datos!$B$88,25,0)))))))/100)+((IF(U435=Datos!$B$83,0,IF(U435=Datos!$B$84,5,IF(U435=Datos!$B$85,10,IF(U435=Datos!$B$86,15,IF(U435=Datos!$B$87,20,IF(U435=Datos!$B$88,25,0)))))))/100)+((IF(V435=Datos!$B$83,0,IF(V435=Datos!$B$84,5,IF(V435=Datos!$B$85,10,IF(V435=Datos!$B$86,15,IF(V435=Datos!$B$87,20,IF(V435=Datos!$B$88,25,0)))))))/100)</f>
        <v>0</v>
      </c>
      <c r="X435" s="453"/>
      <c r="Y435" s="447"/>
      <c r="Z435" s="456"/>
      <c r="AA435" s="447"/>
      <c r="AB435" s="450"/>
      <c r="AC435" s="55"/>
    </row>
    <row r="436" spans="1:29" s="4" customFormat="1" ht="30" customHeight="1" x14ac:dyDescent="0.25">
      <c r="A436" s="105"/>
      <c r="B436" s="460"/>
      <c r="C436" s="461"/>
      <c r="D436" s="465"/>
      <c r="E436" s="469"/>
      <c r="F436" s="470"/>
      <c r="G436" s="259"/>
      <c r="H436" s="52"/>
      <c r="I436" s="53"/>
      <c r="J436" s="317"/>
      <c r="K436" s="317"/>
      <c r="L436" s="450"/>
      <c r="M436" s="53"/>
      <c r="N436" s="52"/>
      <c r="O436" s="52"/>
      <c r="P436" s="52"/>
      <c r="Q436" s="52"/>
      <c r="R436" s="53"/>
      <c r="S436" s="52"/>
      <c r="T436" s="52"/>
      <c r="U436" s="52"/>
      <c r="V436" s="52"/>
      <c r="W436" s="54">
        <f>((IF(S436=Datos!$B$83,0,IF(S436=Datos!$B$84,5,IF(S436=Datos!$B$85,10,IF(S436=Datos!$B$86,15,IF(S436=Datos!$B$87,20,IF(S436=Datos!$B$88,25,0)))))))/100)+((IF(T436=Datos!$B$83,0,IF(T436=Datos!$B$84,5,IF(T436=Datos!$B$85,10,IF(T436=Datos!$B$86,15,IF(T436=Datos!$B$87,20,IF(T436=Datos!$B$88,25,0)))))))/100)+((IF(U436=Datos!$B$83,0,IF(U436=Datos!$B$84,5,IF(U436=Datos!$B$85,10,IF(U436=Datos!$B$86,15,IF(U436=Datos!$B$87,20,IF(U436=Datos!$B$88,25,0)))))))/100)+((IF(V436=Datos!$B$83,0,IF(V436=Datos!$B$84,5,IF(V436=Datos!$B$85,10,IF(V436=Datos!$B$86,15,IF(V436=Datos!$B$87,20,IF(V436=Datos!$B$88,25,0)))))))/100)</f>
        <v>0</v>
      </c>
      <c r="X436" s="453"/>
      <c r="Y436" s="447"/>
      <c r="Z436" s="456"/>
      <c r="AA436" s="447"/>
      <c r="AB436" s="450"/>
      <c r="AC436" s="55"/>
    </row>
    <row r="437" spans="1:29" s="4" customFormat="1" ht="30" customHeight="1" thickBot="1" x14ac:dyDescent="0.3">
      <c r="A437" s="105"/>
      <c r="B437" s="462"/>
      <c r="C437" s="463"/>
      <c r="D437" s="466"/>
      <c r="E437" s="471"/>
      <c r="F437" s="472"/>
      <c r="G437" s="260"/>
      <c r="H437" s="70"/>
      <c r="I437" s="68"/>
      <c r="J437" s="318"/>
      <c r="K437" s="318"/>
      <c r="L437" s="451"/>
      <c r="M437" s="68"/>
      <c r="N437" s="70"/>
      <c r="O437" s="70"/>
      <c r="P437" s="70"/>
      <c r="Q437" s="70"/>
      <c r="R437" s="68"/>
      <c r="S437" s="70"/>
      <c r="T437" s="70"/>
      <c r="U437" s="70"/>
      <c r="V437" s="70"/>
      <c r="W437" s="69">
        <f>((IF(S437=Datos!$B$83,0,IF(S437=Datos!$B$84,5,IF(S437=Datos!$B$85,10,IF(S437=Datos!$B$86,15,IF(S437=Datos!$B$87,20,IF(S437=Datos!$B$88,25,0)))))))/100)+((IF(T437=Datos!$B$83,0,IF(T437=Datos!$B$84,5,IF(T437=Datos!$B$85,10,IF(T437=Datos!$B$86,15,IF(T437=Datos!$B$87,20,IF(T437=Datos!$B$88,25,0)))))))/100)+((IF(U437=Datos!$B$83,0,IF(U437=Datos!$B$84,5,IF(U437=Datos!$B$85,10,IF(U437=Datos!$B$86,15,IF(U437=Datos!$B$87,20,IF(U437=Datos!$B$88,25,0)))))))/100)+((IF(V437=Datos!$B$83,0,IF(V437=Datos!$B$84,5,IF(V437=Datos!$B$85,10,IF(V437=Datos!$B$86,15,IF(V437=Datos!$B$87,20,IF(V437=Datos!$B$88,25,0)))))))/100)</f>
        <v>0</v>
      </c>
      <c r="X437" s="454"/>
      <c r="Y437" s="448"/>
      <c r="Z437" s="457"/>
      <c r="AA437" s="448"/>
      <c r="AB437" s="451"/>
      <c r="AC437" s="59"/>
    </row>
    <row r="438" spans="1:29" s="4" customFormat="1" ht="30" customHeight="1" x14ac:dyDescent="0.25">
      <c r="A438" s="105"/>
      <c r="B438" s="458"/>
      <c r="C438" s="459"/>
      <c r="D438" s="464" t="str">
        <f>IF(B438=0,"",VLOOKUP(B438,'Datos SGC'!$B$50:$C$71,2))</f>
        <v/>
      </c>
      <c r="E438" s="467"/>
      <c r="F438" s="468"/>
      <c r="G438" s="258"/>
      <c r="H438" s="65"/>
      <c r="I438" s="66"/>
      <c r="J438" s="316"/>
      <c r="K438" s="316"/>
      <c r="L438" s="449" t="str">
        <f>IF(AND(J438=Datos!$B$186,K438=Datos!$B$193),Datos!$D$186,IF(AND(J438=Datos!$B$186,K438=Datos!$B$194),Datos!$E$186,IF(AND(J438=Datos!$B$186,K438=Datos!$B$195),Datos!$F$186,IF(AND(J438=Datos!$B$186,K438=Datos!$B$196),Datos!$G$186,IF(AND(J438=Datos!$B$186,K438=Datos!$B$197),Datos!$H$186,IF(AND(J438=Datos!$B$187,K438=Datos!$B$193),Datos!$D$187,IF(AND(J438=Datos!$B$187,K438=Datos!$B$194),Datos!$E$187,IF(AND(J438=Datos!$B$187,K438=Datos!$B$195),Datos!$F$187,IF(AND(J438=Datos!$B$187,K438=Datos!$B$196),Datos!$G$187,IF(AND(J438=Datos!$B$187,K438=Datos!$B$197),Datos!$H$187,IF(AND(J438=Datos!$B$188,K438=Datos!$B$193),Datos!$D$188,IF(AND(J438=Datos!$B$188,K438=Datos!$B$194),Datos!$E$188,IF(AND(J438=Datos!$B$188,K438=Datos!$B$195),Datos!$F$188,IF(AND(J438=Datos!$B$188,K438=Datos!$B$196),Datos!$G$188,IF(AND(J438=Datos!$B$188,K438=Datos!$B$197),Datos!$H$188,IF(AND(J438=Datos!$B$189,K438=Datos!$B$193),Datos!$D$189,IF(AND(J438=Datos!$B$189,K438=Datos!$B$194),Datos!$E$189,IF(AND(J438=Datos!$B$189,K438=Datos!$B$195),Datos!$F$189,IF(AND(J438=Datos!$B$189,K438=Datos!$B$196),Datos!$G$189,IF(AND(J438=Datos!$B$189,K438=Datos!$B$197),Datos!$H$189,IF(AND(J438=Datos!$B$190,K438=Datos!$B$193),Datos!$D$190,IF(AND(J438=Datos!$B$190,K438=Datos!$B$194),Datos!$E$190,IF(AND(J438=Datos!$B$190,K438=Datos!$B$195),Datos!$F$190,IF(AND(J438=Datos!$B$190,K438=Datos!$B$196),Datos!$G$190,IF(AND(J438=Datos!$B$190,K438=Datos!$B$197),Datos!$H$190,"-")))))))))))))))))))))))))</f>
        <v>-</v>
      </c>
      <c r="M438" s="66"/>
      <c r="N438" s="65"/>
      <c r="O438" s="65"/>
      <c r="P438" s="65"/>
      <c r="Q438" s="65"/>
      <c r="R438" s="66"/>
      <c r="S438" s="65"/>
      <c r="T438" s="65"/>
      <c r="U438" s="65"/>
      <c r="V438" s="65"/>
      <c r="W438" s="64">
        <f>((IF(S438=Datos!$B$83,0,IF(S438=Datos!$B$84,5,IF(S438=Datos!$B$85,10,IF(S438=Datos!$B$86,15,IF(S438=Datos!$B$87,20,IF(S438=Datos!$B$88,25,0)))))))/100)+((IF(T438=Datos!$B$83,0,IF(T438=Datos!$B$84,5,IF(T438=Datos!$B$85,10,IF(T438=Datos!$B$86,15,IF(T438=Datos!$B$87,20,IF(T438=Datos!$B$88,25,0)))))))/100)+((IF(U438=Datos!$B$83,0,IF(U438=Datos!$B$84,5,IF(U438=Datos!$B$85,10,IF(U438=Datos!$B$86,15,IF(U438=Datos!$B$87,20,IF(U438=Datos!$B$88,25,0)))))))/100)+((IF(V438=Datos!$B$83,0,IF(V438=Datos!$B$84,5,IF(V438=Datos!$B$85,10,IF(V438=Datos!$B$86,15,IF(V438=Datos!$B$87,20,IF(V438=Datos!$B$88,25,0)))))))/100)</f>
        <v>0</v>
      </c>
      <c r="X438" s="452">
        <f>IF(ISERROR((IF(R438=Datos!$B$80,W438,0)+IF(R439=Datos!$B$80,W439,0)+IF(R440=Datos!$B$80,W440,0)+IF(R441=Datos!$B$80,W441,0)+IF(R442=Datos!$B$80,W442,0)+IF(R443=Datos!$B$80,W443,0))/(IF(R438=Datos!$B$80,1,0)+IF(R439=Datos!$B$80,1,0)+IF(R440=Datos!$B$80,1,0)+IF(R441=Datos!$B$80,1,0)+IF(R442=Datos!$B$80,1,0)+IF(R443=Datos!$B$80,1,0))),0,(IF(R438=Datos!$B$80,W438,0)+IF(R439=Datos!$B$80,W439,0)+IF(R440=Datos!$B$80,W440,0)+IF(R441=Datos!$B$80,W441,0)+IF(R442=Datos!$B$80,W442,0)+IF(R443=Datos!$B$80,W443,0))/(IF(R438=Datos!$B$80,1,0)+IF(R439=Datos!$B$80,1,0)+IF(R440=Datos!$B$80,1,0)+IF(R441=Datos!$B$80,1,0)+IF(R442=Datos!$B$80,1,0)+IF(R443=Datos!$B$80,1,0)))</f>
        <v>0</v>
      </c>
      <c r="Y438" s="446" t="str">
        <f>IF(J438="","-",(IF(X438&gt;0,(IF(J438=Datos!$B$65,Datos!$B$65,IF(AND(J438=Datos!$B$66,X438&gt;0.49),Datos!$B$65,IF(AND(J438=Datos!$B$67,X438&gt;0.74),Datos!$B$65,IF(AND(J438=Datos!$B$67,X438&lt;0.75,X438&gt;0.49),Datos!$B$66,IF(AND(J438=Datos!$B$68,X438&gt;0.74),Datos!$B$66,IF(AND(J438=Datos!$B$68,X438&lt;0.75,X438&gt;0.49),Datos!$B$67,IF(AND(J438=Datos!$B$69,X438&gt;0.74),Datos!$B$67,IF(AND(J438=Datos!$B$69,X438&lt;0.75,X438&gt;0.49),Datos!$B$68,J438))))))))),J438)))</f>
        <v>-</v>
      </c>
      <c r="Z438" s="455">
        <f>IF(ISERROR((IF(R438=Datos!$B$79,W438,0)+IF(R439=Datos!$B$79,W439,0)+IF(R440=Datos!$B$79,W440,0)+IF(R441=Datos!$B$79,W441,0)+IF(R442=Datos!$B$79,W442,0)+IF(R443=Datos!$B$79,W443,0))/(IF(R438=Datos!$B$79,1,0)+IF(R439=Datos!$B$79,1,0)+IF(R440=Datos!$B$79,1,0)+IF(R441=Datos!$B$79,1,0)+IF(R442=Datos!$B$79,1,0)+IF(R443=Datos!$B$79,1,0))),0,(IF(R438=Datos!$B$79,W438,0)+IF(R439=Datos!$B$79,W439,0)+IF(R440=Datos!$B$79,W440,0)+IF(R441=Datos!$B$79,W441,0)+IF(R442=Datos!$B$79,W442,0)+IF(R443=Datos!$B$79,W443,0))/(IF(R438=Datos!$B$79,1,0)+IF(R439=Datos!$B$79,1,0)+IF(R440=Datos!$B$79,1,0)+IF(R441=Datos!$B$79,1,0)+IF(R442=Datos!$B$79,1,0)+IF(R443=Datos!$B$79,1,0)))</f>
        <v>0</v>
      </c>
      <c r="AA438" s="446" t="str">
        <f>IF(K438="","-",(IF(Z438&gt;0,(IF(K438=Datos!$B$72,Datos!$B$72,IF(AND(K438=Datos!$B$73,Z438&gt;0.49),Datos!$B$72,IF(AND(K438=Datos!$B$74,Z438&gt;0.74),Datos!$B$72,IF(AND(K438=Datos!$B$74,Z438&lt;0.75,Z438&gt;0.49),Datos!$B$73,IF(AND(K438=Datos!$B$75,Z438&gt;0.74),Datos!$B$73,IF(AND(K438=Datos!$B$75,Z438&lt;0.75,Z438&gt;0.49),Datos!$B$74,IF(AND(K438=Datos!$B$76,Z438&gt;0.74),Datos!$B$74,IF(AND(K438=Datos!$B$76,Z438&lt;0.75,Z438&gt;0.49),Datos!$B$75,K438))))))))),K438)))</f>
        <v>-</v>
      </c>
      <c r="AB438" s="449" t="str">
        <f>IF(AND(Y438=Datos!$B$186,AA438=Datos!$B$193),Datos!$D$186,IF(AND(Y438=Datos!$B$186,AA438=Datos!$B$194),Datos!$E$186,IF(AND(Y438=Datos!$B$186,AA438=Datos!$B$195),Datos!$F$186,IF(AND(Y438=Datos!$B$186,AA438=Datos!$B$196),Datos!$G$186,IF(AND(Y438=Datos!$B$186,AA438=Datos!$B$197),Datos!$H$186,IF(AND(Y438=Datos!$B$187,AA438=Datos!$B$193),Datos!$D$187,IF(AND(Y438=Datos!$B$187,AA438=Datos!$B$194),Datos!$E$187,IF(AND(Y438=Datos!$B$187,AA438=Datos!$B$195),Datos!$F$187,IF(AND(Y438=Datos!$B$187,AA438=Datos!$B$196),Datos!$G$187,IF(AND(Y438=Datos!$B$187,AA438=Datos!$B$197),Datos!$H$187,IF(AND(Y438=Datos!$B$188,AA438=Datos!$B$193),Datos!$D$188,IF(AND(Y438=Datos!$B$188,AA438=Datos!$B$194),Datos!$E$188,IF(AND(Y438=Datos!$B$188,AA438=Datos!$B$195),Datos!$F$188,IF(AND(Y438=Datos!$B$188,AA438=Datos!$B$196),Datos!$G$188,IF(AND(Y438=Datos!$B$188,AA438=Datos!$B$197),Datos!$H$188,IF(AND(Y438=Datos!$B$189,AA438=Datos!$B$193),Datos!$D$189,IF(AND(Y438=Datos!$B$189,AA438=Datos!$B$194),Datos!$E$189,IF(AND(Y438=Datos!$B$189,AA438=Datos!$B$195),Datos!$F$189,IF(AND(Y438=Datos!$B$189,AA438=Datos!$B$196),Datos!$G$189,IF(AND(Y438=Datos!$B$189,AA438=Datos!$B$197),Datos!$H$189,IF(AND(Y438=Datos!$B$190,AA438=Datos!$B$193),Datos!$D$190,IF(AND(Y438=Datos!$B$190,AA438=Datos!$B$194),Datos!$E$190,IF(AND(Y438=Datos!$B$190,AA438=Datos!$B$195),Datos!$F$190,IF(AND(Y438=Datos!$B$190,AA438=Datos!$B$196),Datos!$G$190,IF(AND(Y438=Datos!$B$190,AA438=Datos!$B$197),Datos!$H$190,"-")))))))))))))))))))))))))</f>
        <v>-</v>
      </c>
      <c r="AC438" s="51"/>
    </row>
    <row r="439" spans="1:29" s="4" customFormat="1" ht="30" customHeight="1" x14ac:dyDescent="0.25">
      <c r="A439" s="105"/>
      <c r="B439" s="460"/>
      <c r="C439" s="461"/>
      <c r="D439" s="465"/>
      <c r="E439" s="469"/>
      <c r="F439" s="470"/>
      <c r="G439" s="259"/>
      <c r="H439" s="52"/>
      <c r="I439" s="53"/>
      <c r="J439" s="317"/>
      <c r="K439" s="317"/>
      <c r="L439" s="450"/>
      <c r="M439" s="53"/>
      <c r="N439" s="52"/>
      <c r="O439" s="52"/>
      <c r="P439" s="52"/>
      <c r="Q439" s="52"/>
      <c r="R439" s="53"/>
      <c r="S439" s="52"/>
      <c r="T439" s="52"/>
      <c r="U439" s="52"/>
      <c r="V439" s="52"/>
      <c r="W439" s="54">
        <f>((IF(S439=Datos!$B$83,0,IF(S439=Datos!$B$84,5,IF(S439=Datos!$B$85,10,IF(S439=Datos!$B$86,15,IF(S439=Datos!$B$87,20,IF(S439=Datos!$B$88,25,0)))))))/100)+((IF(T439=Datos!$B$83,0,IF(T439=Datos!$B$84,5,IF(T439=Datos!$B$85,10,IF(T439=Datos!$B$86,15,IF(T439=Datos!$B$87,20,IF(T439=Datos!$B$88,25,0)))))))/100)+((IF(U439=Datos!$B$83,0,IF(U439=Datos!$B$84,5,IF(U439=Datos!$B$85,10,IF(U439=Datos!$B$86,15,IF(U439=Datos!$B$87,20,IF(U439=Datos!$B$88,25,0)))))))/100)+((IF(V439=Datos!$B$83,0,IF(V439=Datos!$B$84,5,IF(V439=Datos!$B$85,10,IF(V439=Datos!$B$86,15,IF(V439=Datos!$B$87,20,IF(V439=Datos!$B$88,25,0)))))))/100)</f>
        <v>0</v>
      </c>
      <c r="X439" s="453"/>
      <c r="Y439" s="447"/>
      <c r="Z439" s="456"/>
      <c r="AA439" s="447"/>
      <c r="AB439" s="450"/>
      <c r="AC439" s="55"/>
    </row>
    <row r="440" spans="1:29" s="4" customFormat="1" ht="30" customHeight="1" x14ac:dyDescent="0.25">
      <c r="A440" s="105"/>
      <c r="B440" s="460"/>
      <c r="C440" s="461"/>
      <c r="D440" s="465"/>
      <c r="E440" s="469"/>
      <c r="F440" s="470"/>
      <c r="G440" s="259"/>
      <c r="H440" s="52"/>
      <c r="I440" s="53"/>
      <c r="J440" s="317"/>
      <c r="K440" s="317"/>
      <c r="L440" s="450"/>
      <c r="M440" s="53"/>
      <c r="N440" s="52"/>
      <c r="O440" s="52"/>
      <c r="P440" s="52"/>
      <c r="Q440" s="52"/>
      <c r="R440" s="53"/>
      <c r="S440" s="52"/>
      <c r="T440" s="52"/>
      <c r="U440" s="52"/>
      <c r="V440" s="52"/>
      <c r="W440" s="54">
        <f>((IF(S440=Datos!$B$83,0,IF(S440=Datos!$B$84,5,IF(S440=Datos!$B$85,10,IF(S440=Datos!$B$86,15,IF(S440=Datos!$B$87,20,IF(S440=Datos!$B$88,25,0)))))))/100)+((IF(T440=Datos!$B$83,0,IF(T440=Datos!$B$84,5,IF(T440=Datos!$B$85,10,IF(T440=Datos!$B$86,15,IF(T440=Datos!$B$87,20,IF(T440=Datos!$B$88,25,0)))))))/100)+((IF(U440=Datos!$B$83,0,IF(U440=Datos!$B$84,5,IF(U440=Datos!$B$85,10,IF(U440=Datos!$B$86,15,IF(U440=Datos!$B$87,20,IF(U440=Datos!$B$88,25,0)))))))/100)+((IF(V440=Datos!$B$83,0,IF(V440=Datos!$B$84,5,IF(V440=Datos!$B$85,10,IF(V440=Datos!$B$86,15,IF(V440=Datos!$B$87,20,IF(V440=Datos!$B$88,25,0)))))))/100)</f>
        <v>0</v>
      </c>
      <c r="X440" s="453"/>
      <c r="Y440" s="447"/>
      <c r="Z440" s="456"/>
      <c r="AA440" s="447"/>
      <c r="AB440" s="450"/>
      <c r="AC440" s="55"/>
    </row>
    <row r="441" spans="1:29" s="4" customFormat="1" ht="30" customHeight="1" x14ac:dyDescent="0.25">
      <c r="A441" s="105"/>
      <c r="B441" s="460"/>
      <c r="C441" s="461"/>
      <c r="D441" s="465"/>
      <c r="E441" s="469"/>
      <c r="F441" s="470"/>
      <c r="G441" s="259"/>
      <c r="H441" s="52"/>
      <c r="I441" s="53"/>
      <c r="J441" s="317"/>
      <c r="K441" s="317"/>
      <c r="L441" s="450"/>
      <c r="M441" s="53"/>
      <c r="N441" s="52"/>
      <c r="O441" s="52"/>
      <c r="P441" s="52"/>
      <c r="Q441" s="52"/>
      <c r="R441" s="53"/>
      <c r="S441" s="52"/>
      <c r="T441" s="52"/>
      <c r="U441" s="52"/>
      <c r="V441" s="52"/>
      <c r="W441" s="54">
        <f>((IF(S441=Datos!$B$83,0,IF(S441=Datos!$B$84,5,IF(S441=Datos!$B$85,10,IF(S441=Datos!$B$86,15,IF(S441=Datos!$B$87,20,IF(S441=Datos!$B$88,25,0)))))))/100)+((IF(T441=Datos!$B$83,0,IF(T441=Datos!$B$84,5,IF(T441=Datos!$B$85,10,IF(T441=Datos!$B$86,15,IF(T441=Datos!$B$87,20,IF(T441=Datos!$B$88,25,0)))))))/100)+((IF(U441=Datos!$B$83,0,IF(U441=Datos!$B$84,5,IF(U441=Datos!$B$85,10,IF(U441=Datos!$B$86,15,IF(U441=Datos!$B$87,20,IF(U441=Datos!$B$88,25,0)))))))/100)+((IF(V441=Datos!$B$83,0,IF(V441=Datos!$B$84,5,IF(V441=Datos!$B$85,10,IF(V441=Datos!$B$86,15,IF(V441=Datos!$B$87,20,IF(V441=Datos!$B$88,25,0)))))))/100)</f>
        <v>0</v>
      </c>
      <c r="X441" s="453"/>
      <c r="Y441" s="447"/>
      <c r="Z441" s="456"/>
      <c r="AA441" s="447"/>
      <c r="AB441" s="450"/>
      <c r="AC441" s="55"/>
    </row>
    <row r="442" spans="1:29" s="4" customFormat="1" ht="30" customHeight="1" x14ac:dyDescent="0.25">
      <c r="A442" s="105"/>
      <c r="B442" s="460"/>
      <c r="C442" s="461"/>
      <c r="D442" s="465"/>
      <c r="E442" s="469"/>
      <c r="F442" s="470"/>
      <c r="G442" s="259"/>
      <c r="H442" s="52"/>
      <c r="I442" s="53"/>
      <c r="J442" s="317"/>
      <c r="K442" s="317"/>
      <c r="L442" s="450"/>
      <c r="M442" s="53"/>
      <c r="N442" s="52"/>
      <c r="O442" s="52"/>
      <c r="P442" s="52"/>
      <c r="Q442" s="52"/>
      <c r="R442" s="53"/>
      <c r="S442" s="52"/>
      <c r="T442" s="52"/>
      <c r="U442" s="52"/>
      <c r="V442" s="52"/>
      <c r="W442" s="54">
        <f>((IF(S442=Datos!$B$83,0,IF(S442=Datos!$B$84,5,IF(S442=Datos!$B$85,10,IF(S442=Datos!$B$86,15,IF(S442=Datos!$B$87,20,IF(S442=Datos!$B$88,25,0)))))))/100)+((IF(T442=Datos!$B$83,0,IF(T442=Datos!$B$84,5,IF(T442=Datos!$B$85,10,IF(T442=Datos!$B$86,15,IF(T442=Datos!$B$87,20,IF(T442=Datos!$B$88,25,0)))))))/100)+((IF(U442=Datos!$B$83,0,IF(U442=Datos!$B$84,5,IF(U442=Datos!$B$85,10,IF(U442=Datos!$B$86,15,IF(U442=Datos!$B$87,20,IF(U442=Datos!$B$88,25,0)))))))/100)+((IF(V442=Datos!$B$83,0,IF(V442=Datos!$B$84,5,IF(V442=Datos!$B$85,10,IF(V442=Datos!$B$86,15,IF(V442=Datos!$B$87,20,IF(V442=Datos!$B$88,25,0)))))))/100)</f>
        <v>0</v>
      </c>
      <c r="X442" s="453"/>
      <c r="Y442" s="447"/>
      <c r="Z442" s="456"/>
      <c r="AA442" s="447"/>
      <c r="AB442" s="450"/>
      <c r="AC442" s="55"/>
    </row>
    <row r="443" spans="1:29" s="4" customFormat="1" ht="30" customHeight="1" thickBot="1" x14ac:dyDescent="0.3">
      <c r="A443" s="105"/>
      <c r="B443" s="462"/>
      <c r="C443" s="463"/>
      <c r="D443" s="466"/>
      <c r="E443" s="471"/>
      <c r="F443" s="472"/>
      <c r="G443" s="260"/>
      <c r="H443" s="70"/>
      <c r="I443" s="68"/>
      <c r="J443" s="318"/>
      <c r="K443" s="318"/>
      <c r="L443" s="451"/>
      <c r="M443" s="68"/>
      <c r="N443" s="70"/>
      <c r="O443" s="70"/>
      <c r="P443" s="70"/>
      <c r="Q443" s="70"/>
      <c r="R443" s="68"/>
      <c r="S443" s="70"/>
      <c r="T443" s="70"/>
      <c r="U443" s="70"/>
      <c r="V443" s="70"/>
      <c r="W443" s="69">
        <f>((IF(S443=Datos!$B$83,0,IF(S443=Datos!$B$84,5,IF(S443=Datos!$B$85,10,IF(S443=Datos!$B$86,15,IF(S443=Datos!$B$87,20,IF(S443=Datos!$B$88,25,0)))))))/100)+((IF(T443=Datos!$B$83,0,IF(T443=Datos!$B$84,5,IF(T443=Datos!$B$85,10,IF(T443=Datos!$B$86,15,IF(T443=Datos!$B$87,20,IF(T443=Datos!$B$88,25,0)))))))/100)+((IF(U443=Datos!$B$83,0,IF(U443=Datos!$B$84,5,IF(U443=Datos!$B$85,10,IF(U443=Datos!$B$86,15,IF(U443=Datos!$B$87,20,IF(U443=Datos!$B$88,25,0)))))))/100)+((IF(V443=Datos!$B$83,0,IF(V443=Datos!$B$84,5,IF(V443=Datos!$B$85,10,IF(V443=Datos!$B$86,15,IF(V443=Datos!$B$87,20,IF(V443=Datos!$B$88,25,0)))))))/100)</f>
        <v>0</v>
      </c>
      <c r="X443" s="454"/>
      <c r="Y443" s="448"/>
      <c r="Z443" s="457"/>
      <c r="AA443" s="448"/>
      <c r="AB443" s="451"/>
      <c r="AC443" s="59"/>
    </row>
    <row r="444" spans="1:29" s="4" customFormat="1" ht="30" customHeight="1" x14ac:dyDescent="0.25">
      <c r="A444" s="105"/>
      <c r="B444" s="458"/>
      <c r="C444" s="459"/>
      <c r="D444" s="464" t="str">
        <f>IF(B444=0,"",VLOOKUP(B444,'Datos SGC'!$B$50:$C$71,2))</f>
        <v/>
      </c>
      <c r="E444" s="467"/>
      <c r="F444" s="468"/>
      <c r="G444" s="258"/>
      <c r="H444" s="65"/>
      <c r="I444" s="66"/>
      <c r="J444" s="316"/>
      <c r="K444" s="316"/>
      <c r="L444" s="449" t="str">
        <f>IF(AND(J444=Datos!$B$186,K444=Datos!$B$193),Datos!$D$186,IF(AND(J444=Datos!$B$186,K444=Datos!$B$194),Datos!$E$186,IF(AND(J444=Datos!$B$186,K444=Datos!$B$195),Datos!$F$186,IF(AND(J444=Datos!$B$186,K444=Datos!$B$196),Datos!$G$186,IF(AND(J444=Datos!$B$186,K444=Datos!$B$197),Datos!$H$186,IF(AND(J444=Datos!$B$187,K444=Datos!$B$193),Datos!$D$187,IF(AND(J444=Datos!$B$187,K444=Datos!$B$194),Datos!$E$187,IF(AND(J444=Datos!$B$187,K444=Datos!$B$195),Datos!$F$187,IF(AND(J444=Datos!$B$187,K444=Datos!$B$196),Datos!$G$187,IF(AND(J444=Datos!$B$187,K444=Datos!$B$197),Datos!$H$187,IF(AND(J444=Datos!$B$188,K444=Datos!$B$193),Datos!$D$188,IF(AND(J444=Datos!$B$188,K444=Datos!$B$194),Datos!$E$188,IF(AND(J444=Datos!$B$188,K444=Datos!$B$195),Datos!$F$188,IF(AND(J444=Datos!$B$188,K444=Datos!$B$196),Datos!$G$188,IF(AND(J444=Datos!$B$188,K444=Datos!$B$197),Datos!$H$188,IF(AND(J444=Datos!$B$189,K444=Datos!$B$193),Datos!$D$189,IF(AND(J444=Datos!$B$189,K444=Datos!$B$194),Datos!$E$189,IF(AND(J444=Datos!$B$189,K444=Datos!$B$195),Datos!$F$189,IF(AND(J444=Datos!$B$189,K444=Datos!$B$196),Datos!$G$189,IF(AND(J444=Datos!$B$189,K444=Datos!$B$197),Datos!$H$189,IF(AND(J444=Datos!$B$190,K444=Datos!$B$193),Datos!$D$190,IF(AND(J444=Datos!$B$190,K444=Datos!$B$194),Datos!$E$190,IF(AND(J444=Datos!$B$190,K444=Datos!$B$195),Datos!$F$190,IF(AND(J444=Datos!$B$190,K444=Datos!$B$196),Datos!$G$190,IF(AND(J444=Datos!$B$190,K444=Datos!$B$197),Datos!$H$190,"-")))))))))))))))))))))))))</f>
        <v>-</v>
      </c>
      <c r="M444" s="66"/>
      <c r="N444" s="65"/>
      <c r="O444" s="65"/>
      <c r="P444" s="65"/>
      <c r="Q444" s="65"/>
      <c r="R444" s="66"/>
      <c r="S444" s="65"/>
      <c r="T444" s="65"/>
      <c r="U444" s="65"/>
      <c r="V444" s="65"/>
      <c r="W444" s="64">
        <f>((IF(S444=Datos!$B$83,0,IF(S444=Datos!$B$84,5,IF(S444=Datos!$B$85,10,IF(S444=Datos!$B$86,15,IF(S444=Datos!$B$87,20,IF(S444=Datos!$B$88,25,0)))))))/100)+((IF(T444=Datos!$B$83,0,IF(T444=Datos!$B$84,5,IF(T444=Datos!$B$85,10,IF(T444=Datos!$B$86,15,IF(T444=Datos!$B$87,20,IF(T444=Datos!$B$88,25,0)))))))/100)+((IF(U444=Datos!$B$83,0,IF(U444=Datos!$B$84,5,IF(U444=Datos!$B$85,10,IF(U444=Datos!$B$86,15,IF(U444=Datos!$B$87,20,IF(U444=Datos!$B$88,25,0)))))))/100)+((IF(V444=Datos!$B$83,0,IF(V444=Datos!$B$84,5,IF(V444=Datos!$B$85,10,IF(V444=Datos!$B$86,15,IF(V444=Datos!$B$87,20,IF(V444=Datos!$B$88,25,0)))))))/100)</f>
        <v>0</v>
      </c>
      <c r="X444" s="452">
        <f>IF(ISERROR((IF(R444=Datos!$B$80,W444,0)+IF(R445=Datos!$B$80,W445,0)+IF(R446=Datos!$B$80,W446,0)+IF(R447=Datos!$B$80,W447,0)+IF(R448=Datos!$B$80,W448,0)+IF(R449=Datos!$B$80,W449,0))/(IF(R444=Datos!$B$80,1,0)+IF(R445=Datos!$B$80,1,0)+IF(R446=Datos!$B$80,1,0)+IF(R447=Datos!$B$80,1,0)+IF(R448=Datos!$B$80,1,0)+IF(R449=Datos!$B$80,1,0))),0,(IF(R444=Datos!$B$80,W444,0)+IF(R445=Datos!$B$80,W445,0)+IF(R446=Datos!$B$80,W446,0)+IF(R447=Datos!$B$80,W447,0)+IF(R448=Datos!$B$80,W448,0)+IF(R449=Datos!$B$80,W449,0))/(IF(R444=Datos!$B$80,1,0)+IF(R445=Datos!$B$80,1,0)+IF(R446=Datos!$B$80,1,0)+IF(R447=Datos!$B$80,1,0)+IF(R448=Datos!$B$80,1,0)+IF(R449=Datos!$B$80,1,0)))</f>
        <v>0</v>
      </c>
      <c r="Y444" s="446" t="str">
        <f>IF(J444="","-",(IF(X444&gt;0,(IF(J444=Datos!$B$65,Datos!$B$65,IF(AND(J444=Datos!$B$66,X444&gt;0.49),Datos!$B$65,IF(AND(J444=Datos!$B$67,X444&gt;0.74),Datos!$B$65,IF(AND(J444=Datos!$B$67,X444&lt;0.75,X444&gt;0.49),Datos!$B$66,IF(AND(J444=Datos!$B$68,X444&gt;0.74),Datos!$B$66,IF(AND(J444=Datos!$B$68,X444&lt;0.75,X444&gt;0.49),Datos!$B$67,IF(AND(J444=Datos!$B$69,X444&gt;0.74),Datos!$B$67,IF(AND(J444=Datos!$B$69,X444&lt;0.75,X444&gt;0.49),Datos!$B$68,J444))))))))),J444)))</f>
        <v>-</v>
      </c>
      <c r="Z444" s="455">
        <f>IF(ISERROR((IF(R444=Datos!$B$79,W444,0)+IF(R445=Datos!$B$79,W445,0)+IF(R446=Datos!$B$79,W446,0)+IF(R447=Datos!$B$79,W447,0)+IF(R448=Datos!$B$79,W448,0)+IF(R449=Datos!$B$79,W449,0))/(IF(R444=Datos!$B$79,1,0)+IF(R445=Datos!$B$79,1,0)+IF(R446=Datos!$B$79,1,0)+IF(R447=Datos!$B$79,1,0)+IF(R448=Datos!$B$79,1,0)+IF(R449=Datos!$B$79,1,0))),0,(IF(R444=Datos!$B$79,W444,0)+IF(R445=Datos!$B$79,W445,0)+IF(R446=Datos!$B$79,W446,0)+IF(R447=Datos!$B$79,W447,0)+IF(R448=Datos!$B$79,W448,0)+IF(R449=Datos!$B$79,W449,0))/(IF(R444=Datos!$B$79,1,0)+IF(R445=Datos!$B$79,1,0)+IF(R446=Datos!$B$79,1,0)+IF(R447=Datos!$B$79,1,0)+IF(R448=Datos!$B$79,1,0)+IF(R449=Datos!$B$79,1,0)))</f>
        <v>0</v>
      </c>
      <c r="AA444" s="446" t="str">
        <f>IF(K444="","-",(IF(Z444&gt;0,(IF(K444=Datos!$B$72,Datos!$B$72,IF(AND(K444=Datos!$B$73,Z444&gt;0.49),Datos!$B$72,IF(AND(K444=Datos!$B$74,Z444&gt;0.74),Datos!$B$72,IF(AND(K444=Datos!$B$74,Z444&lt;0.75,Z444&gt;0.49),Datos!$B$73,IF(AND(K444=Datos!$B$75,Z444&gt;0.74),Datos!$B$73,IF(AND(K444=Datos!$B$75,Z444&lt;0.75,Z444&gt;0.49),Datos!$B$74,IF(AND(K444=Datos!$B$76,Z444&gt;0.74),Datos!$B$74,IF(AND(K444=Datos!$B$76,Z444&lt;0.75,Z444&gt;0.49),Datos!$B$75,K444))))))))),K444)))</f>
        <v>-</v>
      </c>
      <c r="AB444" s="449" t="str">
        <f>IF(AND(Y444=Datos!$B$186,AA444=Datos!$B$193),Datos!$D$186,IF(AND(Y444=Datos!$B$186,AA444=Datos!$B$194),Datos!$E$186,IF(AND(Y444=Datos!$B$186,AA444=Datos!$B$195),Datos!$F$186,IF(AND(Y444=Datos!$B$186,AA444=Datos!$B$196),Datos!$G$186,IF(AND(Y444=Datos!$B$186,AA444=Datos!$B$197),Datos!$H$186,IF(AND(Y444=Datos!$B$187,AA444=Datos!$B$193),Datos!$D$187,IF(AND(Y444=Datos!$B$187,AA444=Datos!$B$194),Datos!$E$187,IF(AND(Y444=Datos!$B$187,AA444=Datos!$B$195),Datos!$F$187,IF(AND(Y444=Datos!$B$187,AA444=Datos!$B$196),Datos!$G$187,IF(AND(Y444=Datos!$B$187,AA444=Datos!$B$197),Datos!$H$187,IF(AND(Y444=Datos!$B$188,AA444=Datos!$B$193),Datos!$D$188,IF(AND(Y444=Datos!$B$188,AA444=Datos!$B$194),Datos!$E$188,IF(AND(Y444=Datos!$B$188,AA444=Datos!$B$195),Datos!$F$188,IF(AND(Y444=Datos!$B$188,AA444=Datos!$B$196),Datos!$G$188,IF(AND(Y444=Datos!$B$188,AA444=Datos!$B$197),Datos!$H$188,IF(AND(Y444=Datos!$B$189,AA444=Datos!$B$193),Datos!$D$189,IF(AND(Y444=Datos!$B$189,AA444=Datos!$B$194),Datos!$E$189,IF(AND(Y444=Datos!$B$189,AA444=Datos!$B$195),Datos!$F$189,IF(AND(Y444=Datos!$B$189,AA444=Datos!$B$196),Datos!$G$189,IF(AND(Y444=Datos!$B$189,AA444=Datos!$B$197),Datos!$H$189,IF(AND(Y444=Datos!$B$190,AA444=Datos!$B$193),Datos!$D$190,IF(AND(Y444=Datos!$B$190,AA444=Datos!$B$194),Datos!$E$190,IF(AND(Y444=Datos!$B$190,AA444=Datos!$B$195),Datos!$F$190,IF(AND(Y444=Datos!$B$190,AA444=Datos!$B$196),Datos!$G$190,IF(AND(Y444=Datos!$B$190,AA444=Datos!$B$197),Datos!$H$190,"-")))))))))))))))))))))))))</f>
        <v>-</v>
      </c>
      <c r="AC444" s="51"/>
    </row>
    <row r="445" spans="1:29" s="4" customFormat="1" ht="30" customHeight="1" x14ac:dyDescent="0.25">
      <c r="A445" s="105"/>
      <c r="B445" s="460"/>
      <c r="C445" s="461"/>
      <c r="D445" s="465"/>
      <c r="E445" s="469"/>
      <c r="F445" s="470"/>
      <c r="G445" s="259"/>
      <c r="H445" s="52"/>
      <c r="I445" s="53"/>
      <c r="J445" s="317"/>
      <c r="K445" s="317"/>
      <c r="L445" s="450"/>
      <c r="M445" s="53"/>
      <c r="N445" s="52"/>
      <c r="O445" s="52"/>
      <c r="P445" s="52"/>
      <c r="Q445" s="52"/>
      <c r="R445" s="53"/>
      <c r="S445" s="52"/>
      <c r="T445" s="52"/>
      <c r="U445" s="52"/>
      <c r="V445" s="52"/>
      <c r="W445" s="54">
        <f>((IF(S445=Datos!$B$83,0,IF(S445=Datos!$B$84,5,IF(S445=Datos!$B$85,10,IF(S445=Datos!$B$86,15,IF(S445=Datos!$B$87,20,IF(S445=Datos!$B$88,25,0)))))))/100)+((IF(T445=Datos!$B$83,0,IF(T445=Datos!$B$84,5,IF(T445=Datos!$B$85,10,IF(T445=Datos!$B$86,15,IF(T445=Datos!$B$87,20,IF(T445=Datos!$B$88,25,0)))))))/100)+((IF(U445=Datos!$B$83,0,IF(U445=Datos!$B$84,5,IF(U445=Datos!$B$85,10,IF(U445=Datos!$B$86,15,IF(U445=Datos!$B$87,20,IF(U445=Datos!$B$88,25,0)))))))/100)+((IF(V445=Datos!$B$83,0,IF(V445=Datos!$B$84,5,IF(V445=Datos!$B$85,10,IF(V445=Datos!$B$86,15,IF(V445=Datos!$B$87,20,IF(V445=Datos!$B$88,25,0)))))))/100)</f>
        <v>0</v>
      </c>
      <c r="X445" s="453"/>
      <c r="Y445" s="447"/>
      <c r="Z445" s="456"/>
      <c r="AA445" s="447"/>
      <c r="AB445" s="450"/>
      <c r="AC445" s="55"/>
    </row>
    <row r="446" spans="1:29" s="4" customFormat="1" ht="30" customHeight="1" x14ac:dyDescent="0.25">
      <c r="A446" s="105"/>
      <c r="B446" s="460"/>
      <c r="C446" s="461"/>
      <c r="D446" s="465"/>
      <c r="E446" s="469"/>
      <c r="F446" s="470"/>
      <c r="G446" s="259"/>
      <c r="H446" s="52"/>
      <c r="I446" s="53"/>
      <c r="J446" s="317"/>
      <c r="K446" s="317"/>
      <c r="L446" s="450"/>
      <c r="M446" s="53"/>
      <c r="N446" s="52"/>
      <c r="O446" s="52"/>
      <c r="P446" s="52"/>
      <c r="Q446" s="52"/>
      <c r="R446" s="53"/>
      <c r="S446" s="52"/>
      <c r="T446" s="52"/>
      <c r="U446" s="52"/>
      <c r="V446" s="52"/>
      <c r="W446" s="54">
        <f>((IF(S446=Datos!$B$83,0,IF(S446=Datos!$B$84,5,IF(S446=Datos!$B$85,10,IF(S446=Datos!$B$86,15,IF(S446=Datos!$B$87,20,IF(S446=Datos!$B$88,25,0)))))))/100)+((IF(T446=Datos!$B$83,0,IF(T446=Datos!$B$84,5,IF(T446=Datos!$B$85,10,IF(T446=Datos!$B$86,15,IF(T446=Datos!$B$87,20,IF(T446=Datos!$B$88,25,0)))))))/100)+((IF(U446=Datos!$B$83,0,IF(U446=Datos!$B$84,5,IF(U446=Datos!$B$85,10,IF(U446=Datos!$B$86,15,IF(U446=Datos!$B$87,20,IF(U446=Datos!$B$88,25,0)))))))/100)+((IF(V446=Datos!$B$83,0,IF(V446=Datos!$B$84,5,IF(V446=Datos!$B$85,10,IF(V446=Datos!$B$86,15,IF(V446=Datos!$B$87,20,IF(V446=Datos!$B$88,25,0)))))))/100)</f>
        <v>0</v>
      </c>
      <c r="X446" s="453"/>
      <c r="Y446" s="447"/>
      <c r="Z446" s="456"/>
      <c r="AA446" s="447"/>
      <c r="AB446" s="450"/>
      <c r="AC446" s="55"/>
    </row>
    <row r="447" spans="1:29" s="4" customFormat="1" ht="30" customHeight="1" x14ac:dyDescent="0.25">
      <c r="A447" s="105"/>
      <c r="B447" s="460"/>
      <c r="C447" s="461"/>
      <c r="D447" s="465"/>
      <c r="E447" s="469"/>
      <c r="F447" s="470"/>
      <c r="G447" s="259"/>
      <c r="H447" s="52"/>
      <c r="I447" s="53"/>
      <c r="J447" s="317"/>
      <c r="K447" s="317"/>
      <c r="L447" s="450"/>
      <c r="M447" s="53"/>
      <c r="N447" s="52"/>
      <c r="O447" s="52"/>
      <c r="P447" s="52"/>
      <c r="Q447" s="52"/>
      <c r="R447" s="53"/>
      <c r="S447" s="52"/>
      <c r="T447" s="52"/>
      <c r="U447" s="52"/>
      <c r="V447" s="52"/>
      <c r="W447" s="54">
        <f>((IF(S447=Datos!$B$83,0,IF(S447=Datos!$B$84,5,IF(S447=Datos!$B$85,10,IF(S447=Datos!$B$86,15,IF(S447=Datos!$B$87,20,IF(S447=Datos!$B$88,25,0)))))))/100)+((IF(T447=Datos!$B$83,0,IF(T447=Datos!$B$84,5,IF(T447=Datos!$B$85,10,IF(T447=Datos!$B$86,15,IF(T447=Datos!$B$87,20,IF(T447=Datos!$B$88,25,0)))))))/100)+((IF(U447=Datos!$B$83,0,IF(U447=Datos!$B$84,5,IF(U447=Datos!$B$85,10,IF(U447=Datos!$B$86,15,IF(U447=Datos!$B$87,20,IF(U447=Datos!$B$88,25,0)))))))/100)+((IF(V447=Datos!$B$83,0,IF(V447=Datos!$B$84,5,IF(V447=Datos!$B$85,10,IF(V447=Datos!$B$86,15,IF(V447=Datos!$B$87,20,IF(V447=Datos!$B$88,25,0)))))))/100)</f>
        <v>0</v>
      </c>
      <c r="X447" s="453"/>
      <c r="Y447" s="447"/>
      <c r="Z447" s="456"/>
      <c r="AA447" s="447"/>
      <c r="AB447" s="450"/>
      <c r="AC447" s="55"/>
    </row>
    <row r="448" spans="1:29" s="4" customFormat="1" ht="30" customHeight="1" x14ac:dyDescent="0.25">
      <c r="A448" s="105"/>
      <c r="B448" s="460"/>
      <c r="C448" s="461"/>
      <c r="D448" s="465"/>
      <c r="E448" s="469"/>
      <c r="F448" s="470"/>
      <c r="G448" s="259"/>
      <c r="H448" s="52"/>
      <c r="I448" s="53"/>
      <c r="J448" s="317"/>
      <c r="K448" s="317"/>
      <c r="L448" s="450"/>
      <c r="M448" s="53"/>
      <c r="N448" s="52"/>
      <c r="O448" s="52"/>
      <c r="P448" s="52"/>
      <c r="Q448" s="52"/>
      <c r="R448" s="53"/>
      <c r="S448" s="52"/>
      <c r="T448" s="52"/>
      <c r="U448" s="52"/>
      <c r="V448" s="52"/>
      <c r="W448" s="54">
        <f>((IF(S448=Datos!$B$83,0,IF(S448=Datos!$B$84,5,IF(S448=Datos!$B$85,10,IF(S448=Datos!$B$86,15,IF(S448=Datos!$B$87,20,IF(S448=Datos!$B$88,25,0)))))))/100)+((IF(T448=Datos!$B$83,0,IF(T448=Datos!$B$84,5,IF(T448=Datos!$B$85,10,IF(T448=Datos!$B$86,15,IF(T448=Datos!$B$87,20,IF(T448=Datos!$B$88,25,0)))))))/100)+((IF(U448=Datos!$B$83,0,IF(U448=Datos!$B$84,5,IF(U448=Datos!$B$85,10,IF(U448=Datos!$B$86,15,IF(U448=Datos!$B$87,20,IF(U448=Datos!$B$88,25,0)))))))/100)+((IF(V448=Datos!$B$83,0,IF(V448=Datos!$B$84,5,IF(V448=Datos!$B$85,10,IF(V448=Datos!$B$86,15,IF(V448=Datos!$B$87,20,IF(V448=Datos!$B$88,25,0)))))))/100)</f>
        <v>0</v>
      </c>
      <c r="X448" s="453"/>
      <c r="Y448" s="447"/>
      <c r="Z448" s="456"/>
      <c r="AA448" s="447"/>
      <c r="AB448" s="450"/>
      <c r="AC448" s="55"/>
    </row>
    <row r="449" spans="1:29" s="4" customFormat="1" ht="30" customHeight="1" thickBot="1" x14ac:dyDescent="0.3">
      <c r="A449" s="105"/>
      <c r="B449" s="462"/>
      <c r="C449" s="463"/>
      <c r="D449" s="466"/>
      <c r="E449" s="471"/>
      <c r="F449" s="472"/>
      <c r="G449" s="260"/>
      <c r="H449" s="70"/>
      <c r="I449" s="68"/>
      <c r="J449" s="318"/>
      <c r="K449" s="318"/>
      <c r="L449" s="451"/>
      <c r="M449" s="68"/>
      <c r="N449" s="70"/>
      <c r="O449" s="70"/>
      <c r="P449" s="70"/>
      <c r="Q449" s="70"/>
      <c r="R449" s="68"/>
      <c r="S449" s="70"/>
      <c r="T449" s="70"/>
      <c r="U449" s="70"/>
      <c r="V449" s="70"/>
      <c r="W449" s="69">
        <f>((IF(S449=Datos!$B$83,0,IF(S449=Datos!$B$84,5,IF(S449=Datos!$B$85,10,IF(S449=Datos!$B$86,15,IF(S449=Datos!$B$87,20,IF(S449=Datos!$B$88,25,0)))))))/100)+((IF(T449=Datos!$B$83,0,IF(T449=Datos!$B$84,5,IF(T449=Datos!$B$85,10,IF(T449=Datos!$B$86,15,IF(T449=Datos!$B$87,20,IF(T449=Datos!$B$88,25,0)))))))/100)+((IF(U449=Datos!$B$83,0,IF(U449=Datos!$B$84,5,IF(U449=Datos!$B$85,10,IF(U449=Datos!$B$86,15,IF(U449=Datos!$B$87,20,IF(U449=Datos!$B$88,25,0)))))))/100)+((IF(V449=Datos!$B$83,0,IF(V449=Datos!$B$84,5,IF(V449=Datos!$B$85,10,IF(V449=Datos!$B$86,15,IF(V449=Datos!$B$87,20,IF(V449=Datos!$B$88,25,0)))))))/100)</f>
        <v>0</v>
      </c>
      <c r="X449" s="454"/>
      <c r="Y449" s="448"/>
      <c r="Z449" s="457"/>
      <c r="AA449" s="448"/>
      <c r="AB449" s="451"/>
      <c r="AC449" s="59"/>
    </row>
    <row r="450" spans="1:29" s="4" customFormat="1" ht="30" customHeight="1" x14ac:dyDescent="0.25">
      <c r="A450" s="105"/>
      <c r="B450" s="458"/>
      <c r="C450" s="459"/>
      <c r="D450" s="464" t="str">
        <f>IF(B450=0,"",VLOOKUP(B450,'Datos SGC'!$B$50:$C$71,2))</f>
        <v/>
      </c>
      <c r="E450" s="467"/>
      <c r="F450" s="468"/>
      <c r="G450" s="258"/>
      <c r="H450" s="65"/>
      <c r="I450" s="66"/>
      <c r="J450" s="316"/>
      <c r="K450" s="316"/>
      <c r="L450" s="449" t="str">
        <f>IF(AND(J450=Datos!$B$186,K450=Datos!$B$193),Datos!$D$186,IF(AND(J450=Datos!$B$186,K450=Datos!$B$194),Datos!$E$186,IF(AND(J450=Datos!$B$186,K450=Datos!$B$195),Datos!$F$186,IF(AND(J450=Datos!$B$186,K450=Datos!$B$196),Datos!$G$186,IF(AND(J450=Datos!$B$186,K450=Datos!$B$197),Datos!$H$186,IF(AND(J450=Datos!$B$187,K450=Datos!$B$193),Datos!$D$187,IF(AND(J450=Datos!$B$187,K450=Datos!$B$194),Datos!$E$187,IF(AND(J450=Datos!$B$187,K450=Datos!$B$195),Datos!$F$187,IF(AND(J450=Datos!$B$187,K450=Datos!$B$196),Datos!$G$187,IF(AND(J450=Datos!$B$187,K450=Datos!$B$197),Datos!$H$187,IF(AND(J450=Datos!$B$188,K450=Datos!$B$193),Datos!$D$188,IF(AND(J450=Datos!$B$188,K450=Datos!$B$194),Datos!$E$188,IF(AND(J450=Datos!$B$188,K450=Datos!$B$195),Datos!$F$188,IF(AND(J450=Datos!$B$188,K450=Datos!$B$196),Datos!$G$188,IF(AND(J450=Datos!$B$188,K450=Datos!$B$197),Datos!$H$188,IF(AND(J450=Datos!$B$189,K450=Datos!$B$193),Datos!$D$189,IF(AND(J450=Datos!$B$189,K450=Datos!$B$194),Datos!$E$189,IF(AND(J450=Datos!$B$189,K450=Datos!$B$195),Datos!$F$189,IF(AND(J450=Datos!$B$189,K450=Datos!$B$196),Datos!$G$189,IF(AND(J450=Datos!$B$189,K450=Datos!$B$197),Datos!$H$189,IF(AND(J450=Datos!$B$190,K450=Datos!$B$193),Datos!$D$190,IF(AND(J450=Datos!$B$190,K450=Datos!$B$194),Datos!$E$190,IF(AND(J450=Datos!$B$190,K450=Datos!$B$195),Datos!$F$190,IF(AND(J450=Datos!$B$190,K450=Datos!$B$196),Datos!$G$190,IF(AND(J450=Datos!$B$190,K450=Datos!$B$197),Datos!$H$190,"-")))))))))))))))))))))))))</f>
        <v>-</v>
      </c>
      <c r="M450" s="66"/>
      <c r="N450" s="65"/>
      <c r="O450" s="65"/>
      <c r="P450" s="65"/>
      <c r="Q450" s="65"/>
      <c r="R450" s="66"/>
      <c r="S450" s="65"/>
      <c r="T450" s="65"/>
      <c r="U450" s="65"/>
      <c r="V450" s="65"/>
      <c r="W450" s="64">
        <f>((IF(S450=Datos!$B$83,0,IF(S450=Datos!$B$84,5,IF(S450=Datos!$B$85,10,IF(S450=Datos!$B$86,15,IF(S450=Datos!$B$87,20,IF(S450=Datos!$B$88,25,0)))))))/100)+((IF(T450=Datos!$B$83,0,IF(T450=Datos!$B$84,5,IF(T450=Datos!$B$85,10,IF(T450=Datos!$B$86,15,IF(T450=Datos!$B$87,20,IF(T450=Datos!$B$88,25,0)))))))/100)+((IF(U450=Datos!$B$83,0,IF(U450=Datos!$B$84,5,IF(U450=Datos!$B$85,10,IF(U450=Datos!$B$86,15,IF(U450=Datos!$B$87,20,IF(U450=Datos!$B$88,25,0)))))))/100)+((IF(V450=Datos!$B$83,0,IF(V450=Datos!$B$84,5,IF(V450=Datos!$B$85,10,IF(V450=Datos!$B$86,15,IF(V450=Datos!$B$87,20,IF(V450=Datos!$B$88,25,0)))))))/100)</f>
        <v>0</v>
      </c>
      <c r="X450" s="452">
        <f>IF(ISERROR((IF(R450=Datos!$B$80,W450,0)+IF(R451=Datos!$B$80,W451,0)+IF(R452=Datos!$B$80,W452,0)+IF(R453=Datos!$B$80,W453,0)+IF(R454=Datos!$B$80,W454,0)+IF(R455=Datos!$B$80,W455,0))/(IF(R450=Datos!$B$80,1,0)+IF(R451=Datos!$B$80,1,0)+IF(R452=Datos!$B$80,1,0)+IF(R453=Datos!$B$80,1,0)+IF(R454=Datos!$B$80,1,0)+IF(R455=Datos!$B$80,1,0))),0,(IF(R450=Datos!$B$80,W450,0)+IF(R451=Datos!$B$80,W451,0)+IF(R452=Datos!$B$80,W452,0)+IF(R453=Datos!$B$80,W453,0)+IF(R454=Datos!$B$80,W454,0)+IF(R455=Datos!$B$80,W455,0))/(IF(R450=Datos!$B$80,1,0)+IF(R451=Datos!$B$80,1,0)+IF(R452=Datos!$B$80,1,0)+IF(R453=Datos!$B$80,1,0)+IF(R454=Datos!$B$80,1,0)+IF(R455=Datos!$B$80,1,0)))</f>
        <v>0</v>
      </c>
      <c r="Y450" s="446" t="str">
        <f>IF(J450="","-",(IF(X450&gt;0,(IF(J450=Datos!$B$65,Datos!$B$65,IF(AND(J450=Datos!$B$66,X450&gt;0.49),Datos!$B$65,IF(AND(J450=Datos!$B$67,X450&gt;0.74),Datos!$B$65,IF(AND(J450=Datos!$B$67,X450&lt;0.75,X450&gt;0.49),Datos!$B$66,IF(AND(J450=Datos!$B$68,X450&gt;0.74),Datos!$B$66,IF(AND(J450=Datos!$B$68,X450&lt;0.75,X450&gt;0.49),Datos!$B$67,IF(AND(J450=Datos!$B$69,X450&gt;0.74),Datos!$B$67,IF(AND(J450=Datos!$B$69,X450&lt;0.75,X450&gt;0.49),Datos!$B$68,J450))))))))),J450)))</f>
        <v>-</v>
      </c>
      <c r="Z450" s="455">
        <f>IF(ISERROR((IF(R450=Datos!$B$79,W450,0)+IF(R451=Datos!$B$79,W451,0)+IF(R452=Datos!$B$79,W452,0)+IF(R453=Datos!$B$79,W453,0)+IF(R454=Datos!$B$79,W454,0)+IF(R455=Datos!$B$79,W455,0))/(IF(R450=Datos!$B$79,1,0)+IF(R451=Datos!$B$79,1,0)+IF(R452=Datos!$B$79,1,0)+IF(R453=Datos!$B$79,1,0)+IF(R454=Datos!$B$79,1,0)+IF(R455=Datos!$B$79,1,0))),0,(IF(R450=Datos!$B$79,W450,0)+IF(R451=Datos!$B$79,W451,0)+IF(R452=Datos!$B$79,W452,0)+IF(R453=Datos!$B$79,W453,0)+IF(R454=Datos!$B$79,W454,0)+IF(R455=Datos!$B$79,W455,0))/(IF(R450=Datos!$B$79,1,0)+IF(R451=Datos!$B$79,1,0)+IF(R452=Datos!$B$79,1,0)+IF(R453=Datos!$B$79,1,0)+IF(R454=Datos!$B$79,1,0)+IF(R455=Datos!$B$79,1,0)))</f>
        <v>0</v>
      </c>
      <c r="AA450" s="446" t="str">
        <f>IF(K450="","-",(IF(Z450&gt;0,(IF(K450=Datos!$B$72,Datos!$B$72,IF(AND(K450=Datos!$B$73,Z450&gt;0.49),Datos!$B$72,IF(AND(K450=Datos!$B$74,Z450&gt;0.74),Datos!$B$72,IF(AND(K450=Datos!$B$74,Z450&lt;0.75,Z450&gt;0.49),Datos!$B$73,IF(AND(K450=Datos!$B$75,Z450&gt;0.74),Datos!$B$73,IF(AND(K450=Datos!$B$75,Z450&lt;0.75,Z450&gt;0.49),Datos!$B$74,IF(AND(K450=Datos!$B$76,Z450&gt;0.74),Datos!$B$74,IF(AND(K450=Datos!$B$76,Z450&lt;0.75,Z450&gt;0.49),Datos!$B$75,K450))))))))),K450)))</f>
        <v>-</v>
      </c>
      <c r="AB450" s="449" t="str">
        <f>IF(AND(Y450=Datos!$B$186,AA450=Datos!$B$193),Datos!$D$186,IF(AND(Y450=Datos!$B$186,AA450=Datos!$B$194),Datos!$E$186,IF(AND(Y450=Datos!$B$186,AA450=Datos!$B$195),Datos!$F$186,IF(AND(Y450=Datos!$B$186,AA450=Datos!$B$196),Datos!$G$186,IF(AND(Y450=Datos!$B$186,AA450=Datos!$B$197),Datos!$H$186,IF(AND(Y450=Datos!$B$187,AA450=Datos!$B$193),Datos!$D$187,IF(AND(Y450=Datos!$B$187,AA450=Datos!$B$194),Datos!$E$187,IF(AND(Y450=Datos!$B$187,AA450=Datos!$B$195),Datos!$F$187,IF(AND(Y450=Datos!$B$187,AA450=Datos!$B$196),Datos!$G$187,IF(AND(Y450=Datos!$B$187,AA450=Datos!$B$197),Datos!$H$187,IF(AND(Y450=Datos!$B$188,AA450=Datos!$B$193),Datos!$D$188,IF(AND(Y450=Datos!$B$188,AA450=Datos!$B$194),Datos!$E$188,IF(AND(Y450=Datos!$B$188,AA450=Datos!$B$195),Datos!$F$188,IF(AND(Y450=Datos!$B$188,AA450=Datos!$B$196),Datos!$G$188,IF(AND(Y450=Datos!$B$188,AA450=Datos!$B$197),Datos!$H$188,IF(AND(Y450=Datos!$B$189,AA450=Datos!$B$193),Datos!$D$189,IF(AND(Y450=Datos!$B$189,AA450=Datos!$B$194),Datos!$E$189,IF(AND(Y450=Datos!$B$189,AA450=Datos!$B$195),Datos!$F$189,IF(AND(Y450=Datos!$B$189,AA450=Datos!$B$196),Datos!$G$189,IF(AND(Y450=Datos!$B$189,AA450=Datos!$B$197),Datos!$H$189,IF(AND(Y450=Datos!$B$190,AA450=Datos!$B$193),Datos!$D$190,IF(AND(Y450=Datos!$B$190,AA450=Datos!$B$194),Datos!$E$190,IF(AND(Y450=Datos!$B$190,AA450=Datos!$B$195),Datos!$F$190,IF(AND(Y450=Datos!$B$190,AA450=Datos!$B$196),Datos!$G$190,IF(AND(Y450=Datos!$B$190,AA450=Datos!$B$197),Datos!$H$190,"-")))))))))))))))))))))))))</f>
        <v>-</v>
      </c>
      <c r="AC450" s="51"/>
    </row>
    <row r="451" spans="1:29" s="4" customFormat="1" ht="30" customHeight="1" x14ac:dyDescent="0.25">
      <c r="A451" s="105"/>
      <c r="B451" s="460"/>
      <c r="C451" s="461"/>
      <c r="D451" s="465"/>
      <c r="E451" s="469"/>
      <c r="F451" s="470"/>
      <c r="G451" s="259"/>
      <c r="H451" s="52"/>
      <c r="I451" s="53"/>
      <c r="J451" s="317"/>
      <c r="K451" s="317"/>
      <c r="L451" s="450"/>
      <c r="M451" s="53"/>
      <c r="N451" s="52"/>
      <c r="O451" s="52"/>
      <c r="P451" s="52"/>
      <c r="Q451" s="52"/>
      <c r="R451" s="53"/>
      <c r="S451" s="52"/>
      <c r="T451" s="52"/>
      <c r="U451" s="52"/>
      <c r="V451" s="52"/>
      <c r="W451" s="54">
        <f>((IF(S451=Datos!$B$83,0,IF(S451=Datos!$B$84,5,IF(S451=Datos!$B$85,10,IF(S451=Datos!$B$86,15,IF(S451=Datos!$B$87,20,IF(S451=Datos!$B$88,25,0)))))))/100)+((IF(T451=Datos!$B$83,0,IF(T451=Datos!$B$84,5,IF(T451=Datos!$B$85,10,IF(T451=Datos!$B$86,15,IF(T451=Datos!$B$87,20,IF(T451=Datos!$B$88,25,0)))))))/100)+((IF(U451=Datos!$B$83,0,IF(U451=Datos!$B$84,5,IF(U451=Datos!$B$85,10,IF(U451=Datos!$B$86,15,IF(U451=Datos!$B$87,20,IF(U451=Datos!$B$88,25,0)))))))/100)+((IF(V451=Datos!$B$83,0,IF(V451=Datos!$B$84,5,IF(V451=Datos!$B$85,10,IF(V451=Datos!$B$86,15,IF(V451=Datos!$B$87,20,IF(V451=Datos!$B$88,25,0)))))))/100)</f>
        <v>0</v>
      </c>
      <c r="X451" s="453"/>
      <c r="Y451" s="447"/>
      <c r="Z451" s="456"/>
      <c r="AA451" s="447"/>
      <c r="AB451" s="450"/>
      <c r="AC451" s="55"/>
    </row>
    <row r="452" spans="1:29" s="4" customFormat="1" ht="30" customHeight="1" x14ac:dyDescent="0.25">
      <c r="A452" s="105"/>
      <c r="B452" s="460"/>
      <c r="C452" s="461"/>
      <c r="D452" s="465"/>
      <c r="E452" s="469"/>
      <c r="F452" s="470"/>
      <c r="G452" s="259"/>
      <c r="H452" s="52"/>
      <c r="I452" s="53"/>
      <c r="J452" s="317"/>
      <c r="K452" s="317"/>
      <c r="L452" s="450"/>
      <c r="M452" s="53"/>
      <c r="N452" s="52"/>
      <c r="O452" s="52"/>
      <c r="P452" s="52"/>
      <c r="Q452" s="52"/>
      <c r="R452" s="53"/>
      <c r="S452" s="52"/>
      <c r="T452" s="52"/>
      <c r="U452" s="52"/>
      <c r="V452" s="52"/>
      <c r="W452" s="54">
        <f>((IF(S452=Datos!$B$83,0,IF(S452=Datos!$B$84,5,IF(S452=Datos!$B$85,10,IF(S452=Datos!$B$86,15,IF(S452=Datos!$B$87,20,IF(S452=Datos!$B$88,25,0)))))))/100)+((IF(T452=Datos!$B$83,0,IF(T452=Datos!$B$84,5,IF(T452=Datos!$B$85,10,IF(T452=Datos!$B$86,15,IF(T452=Datos!$B$87,20,IF(T452=Datos!$B$88,25,0)))))))/100)+((IF(U452=Datos!$B$83,0,IF(U452=Datos!$B$84,5,IF(U452=Datos!$B$85,10,IF(U452=Datos!$B$86,15,IF(U452=Datos!$B$87,20,IF(U452=Datos!$B$88,25,0)))))))/100)+((IF(V452=Datos!$B$83,0,IF(V452=Datos!$B$84,5,IF(V452=Datos!$B$85,10,IF(V452=Datos!$B$86,15,IF(V452=Datos!$B$87,20,IF(V452=Datos!$B$88,25,0)))))))/100)</f>
        <v>0</v>
      </c>
      <c r="X452" s="453"/>
      <c r="Y452" s="447"/>
      <c r="Z452" s="456"/>
      <c r="AA452" s="447"/>
      <c r="AB452" s="450"/>
      <c r="AC452" s="55"/>
    </row>
    <row r="453" spans="1:29" s="4" customFormat="1" ht="30" customHeight="1" x14ac:dyDescent="0.25">
      <c r="A453" s="105"/>
      <c r="B453" s="460"/>
      <c r="C453" s="461"/>
      <c r="D453" s="465"/>
      <c r="E453" s="469"/>
      <c r="F453" s="470"/>
      <c r="G453" s="259"/>
      <c r="H453" s="52"/>
      <c r="I453" s="53"/>
      <c r="J453" s="317"/>
      <c r="K453" s="317"/>
      <c r="L453" s="450"/>
      <c r="M453" s="53"/>
      <c r="N453" s="52"/>
      <c r="O453" s="52"/>
      <c r="P453" s="52"/>
      <c r="Q453" s="52"/>
      <c r="R453" s="53"/>
      <c r="S453" s="52"/>
      <c r="T453" s="52"/>
      <c r="U453" s="52"/>
      <c r="V453" s="52"/>
      <c r="W453" s="54">
        <f>((IF(S453=Datos!$B$83,0,IF(S453=Datos!$B$84,5,IF(S453=Datos!$B$85,10,IF(S453=Datos!$B$86,15,IF(S453=Datos!$B$87,20,IF(S453=Datos!$B$88,25,0)))))))/100)+((IF(T453=Datos!$B$83,0,IF(T453=Datos!$B$84,5,IF(T453=Datos!$B$85,10,IF(T453=Datos!$B$86,15,IF(T453=Datos!$B$87,20,IF(T453=Datos!$B$88,25,0)))))))/100)+((IF(U453=Datos!$B$83,0,IF(U453=Datos!$B$84,5,IF(U453=Datos!$B$85,10,IF(U453=Datos!$B$86,15,IF(U453=Datos!$B$87,20,IF(U453=Datos!$B$88,25,0)))))))/100)+((IF(V453=Datos!$B$83,0,IF(V453=Datos!$B$84,5,IF(V453=Datos!$B$85,10,IF(V453=Datos!$B$86,15,IF(V453=Datos!$B$87,20,IF(V453=Datos!$B$88,25,0)))))))/100)</f>
        <v>0</v>
      </c>
      <c r="X453" s="453"/>
      <c r="Y453" s="447"/>
      <c r="Z453" s="456"/>
      <c r="AA453" s="447"/>
      <c r="AB453" s="450"/>
      <c r="AC453" s="55"/>
    </row>
    <row r="454" spans="1:29" s="4" customFormat="1" ht="30" customHeight="1" x14ac:dyDescent="0.25">
      <c r="A454" s="105"/>
      <c r="B454" s="460"/>
      <c r="C454" s="461"/>
      <c r="D454" s="465"/>
      <c r="E454" s="469"/>
      <c r="F454" s="470"/>
      <c r="G454" s="259"/>
      <c r="H454" s="52"/>
      <c r="I454" s="53"/>
      <c r="J454" s="317"/>
      <c r="K454" s="317"/>
      <c r="L454" s="450"/>
      <c r="M454" s="53"/>
      <c r="N454" s="52"/>
      <c r="O454" s="52"/>
      <c r="P454" s="52"/>
      <c r="Q454" s="52"/>
      <c r="R454" s="53"/>
      <c r="S454" s="52"/>
      <c r="T454" s="52"/>
      <c r="U454" s="52"/>
      <c r="V454" s="52"/>
      <c r="W454" s="54">
        <f>((IF(S454=Datos!$B$83,0,IF(S454=Datos!$B$84,5,IF(S454=Datos!$B$85,10,IF(S454=Datos!$B$86,15,IF(S454=Datos!$B$87,20,IF(S454=Datos!$B$88,25,0)))))))/100)+((IF(T454=Datos!$B$83,0,IF(T454=Datos!$B$84,5,IF(T454=Datos!$B$85,10,IF(T454=Datos!$B$86,15,IF(T454=Datos!$B$87,20,IF(T454=Datos!$B$88,25,0)))))))/100)+((IF(U454=Datos!$B$83,0,IF(U454=Datos!$B$84,5,IF(U454=Datos!$B$85,10,IF(U454=Datos!$B$86,15,IF(U454=Datos!$B$87,20,IF(U454=Datos!$B$88,25,0)))))))/100)+((IF(V454=Datos!$B$83,0,IF(V454=Datos!$B$84,5,IF(V454=Datos!$B$85,10,IF(V454=Datos!$B$86,15,IF(V454=Datos!$B$87,20,IF(V454=Datos!$B$88,25,0)))))))/100)</f>
        <v>0</v>
      </c>
      <c r="X454" s="453"/>
      <c r="Y454" s="447"/>
      <c r="Z454" s="456"/>
      <c r="AA454" s="447"/>
      <c r="AB454" s="450"/>
      <c r="AC454" s="55"/>
    </row>
    <row r="455" spans="1:29" s="4" customFormat="1" ht="30" customHeight="1" thickBot="1" x14ac:dyDescent="0.3">
      <c r="A455" s="105"/>
      <c r="B455" s="462"/>
      <c r="C455" s="463"/>
      <c r="D455" s="466"/>
      <c r="E455" s="471"/>
      <c r="F455" s="472"/>
      <c r="G455" s="260"/>
      <c r="H455" s="70"/>
      <c r="I455" s="68"/>
      <c r="J455" s="318"/>
      <c r="K455" s="318"/>
      <c r="L455" s="451"/>
      <c r="M455" s="68"/>
      <c r="N455" s="70"/>
      <c r="O455" s="70"/>
      <c r="P455" s="70"/>
      <c r="Q455" s="70"/>
      <c r="R455" s="68"/>
      <c r="S455" s="70"/>
      <c r="T455" s="70"/>
      <c r="U455" s="70"/>
      <c r="V455" s="70"/>
      <c r="W455" s="69">
        <f>((IF(S455=Datos!$B$83,0,IF(S455=Datos!$B$84,5,IF(S455=Datos!$B$85,10,IF(S455=Datos!$B$86,15,IF(S455=Datos!$B$87,20,IF(S455=Datos!$B$88,25,0)))))))/100)+((IF(T455=Datos!$B$83,0,IF(T455=Datos!$B$84,5,IF(T455=Datos!$B$85,10,IF(T455=Datos!$B$86,15,IF(T455=Datos!$B$87,20,IF(T455=Datos!$B$88,25,0)))))))/100)+((IF(U455=Datos!$B$83,0,IF(U455=Datos!$B$84,5,IF(U455=Datos!$B$85,10,IF(U455=Datos!$B$86,15,IF(U455=Datos!$B$87,20,IF(U455=Datos!$B$88,25,0)))))))/100)+((IF(V455=Datos!$B$83,0,IF(V455=Datos!$B$84,5,IF(V455=Datos!$B$85,10,IF(V455=Datos!$B$86,15,IF(V455=Datos!$B$87,20,IF(V455=Datos!$B$88,25,0)))))))/100)</f>
        <v>0</v>
      </c>
      <c r="X455" s="454"/>
      <c r="Y455" s="448"/>
      <c r="Z455" s="457"/>
      <c r="AA455" s="448"/>
      <c r="AB455" s="451"/>
      <c r="AC455" s="59"/>
    </row>
    <row r="456" spans="1:29" s="4" customFormat="1" ht="30" customHeight="1" x14ac:dyDescent="0.25">
      <c r="A456" s="105"/>
      <c r="B456" s="458"/>
      <c r="C456" s="459"/>
      <c r="D456" s="464" t="str">
        <f>IF(B456=0,"",VLOOKUP(B456,'Datos SGC'!$B$50:$C$71,2))</f>
        <v/>
      </c>
      <c r="E456" s="467"/>
      <c r="F456" s="468"/>
      <c r="G456" s="258"/>
      <c r="H456" s="65"/>
      <c r="I456" s="66"/>
      <c r="J456" s="316"/>
      <c r="K456" s="316"/>
      <c r="L456" s="449" t="str">
        <f>IF(AND(J456=Datos!$B$186,K456=Datos!$B$193),Datos!$D$186,IF(AND(J456=Datos!$B$186,K456=Datos!$B$194),Datos!$E$186,IF(AND(J456=Datos!$B$186,K456=Datos!$B$195),Datos!$F$186,IF(AND(J456=Datos!$B$186,K456=Datos!$B$196),Datos!$G$186,IF(AND(J456=Datos!$B$186,K456=Datos!$B$197),Datos!$H$186,IF(AND(J456=Datos!$B$187,K456=Datos!$B$193),Datos!$D$187,IF(AND(J456=Datos!$B$187,K456=Datos!$B$194),Datos!$E$187,IF(AND(J456=Datos!$B$187,K456=Datos!$B$195),Datos!$F$187,IF(AND(J456=Datos!$B$187,K456=Datos!$B$196),Datos!$G$187,IF(AND(J456=Datos!$B$187,K456=Datos!$B$197),Datos!$H$187,IF(AND(J456=Datos!$B$188,K456=Datos!$B$193),Datos!$D$188,IF(AND(J456=Datos!$B$188,K456=Datos!$B$194),Datos!$E$188,IF(AND(J456=Datos!$B$188,K456=Datos!$B$195),Datos!$F$188,IF(AND(J456=Datos!$B$188,K456=Datos!$B$196),Datos!$G$188,IF(AND(J456=Datos!$B$188,K456=Datos!$B$197),Datos!$H$188,IF(AND(J456=Datos!$B$189,K456=Datos!$B$193),Datos!$D$189,IF(AND(J456=Datos!$B$189,K456=Datos!$B$194),Datos!$E$189,IF(AND(J456=Datos!$B$189,K456=Datos!$B$195),Datos!$F$189,IF(AND(J456=Datos!$B$189,K456=Datos!$B$196),Datos!$G$189,IF(AND(J456=Datos!$B$189,K456=Datos!$B$197),Datos!$H$189,IF(AND(J456=Datos!$B$190,K456=Datos!$B$193),Datos!$D$190,IF(AND(J456=Datos!$B$190,K456=Datos!$B$194),Datos!$E$190,IF(AND(J456=Datos!$B$190,K456=Datos!$B$195),Datos!$F$190,IF(AND(J456=Datos!$B$190,K456=Datos!$B$196),Datos!$G$190,IF(AND(J456=Datos!$B$190,K456=Datos!$B$197),Datos!$H$190,"-")))))))))))))))))))))))))</f>
        <v>-</v>
      </c>
      <c r="M456" s="66"/>
      <c r="N456" s="65"/>
      <c r="O456" s="65"/>
      <c r="P456" s="65"/>
      <c r="Q456" s="65"/>
      <c r="R456" s="66"/>
      <c r="S456" s="65"/>
      <c r="T456" s="65"/>
      <c r="U456" s="65"/>
      <c r="V456" s="65"/>
      <c r="W456" s="64">
        <f>((IF(S456=Datos!$B$83,0,IF(S456=Datos!$B$84,5,IF(S456=Datos!$B$85,10,IF(S456=Datos!$B$86,15,IF(S456=Datos!$B$87,20,IF(S456=Datos!$B$88,25,0)))))))/100)+((IF(T456=Datos!$B$83,0,IF(T456=Datos!$B$84,5,IF(T456=Datos!$B$85,10,IF(T456=Datos!$B$86,15,IF(T456=Datos!$B$87,20,IF(T456=Datos!$B$88,25,0)))))))/100)+((IF(U456=Datos!$B$83,0,IF(U456=Datos!$B$84,5,IF(U456=Datos!$B$85,10,IF(U456=Datos!$B$86,15,IF(U456=Datos!$B$87,20,IF(U456=Datos!$B$88,25,0)))))))/100)+((IF(V456=Datos!$B$83,0,IF(V456=Datos!$B$84,5,IF(V456=Datos!$B$85,10,IF(V456=Datos!$B$86,15,IF(V456=Datos!$B$87,20,IF(V456=Datos!$B$88,25,0)))))))/100)</f>
        <v>0</v>
      </c>
      <c r="X456" s="452">
        <f>IF(ISERROR((IF(R456=Datos!$B$80,W456,0)+IF(R457=Datos!$B$80,W457,0)+IF(R458=Datos!$B$80,W458,0)+IF(R459=Datos!$B$80,W459,0)+IF(R460=Datos!$B$80,W460,0)+IF(R461=Datos!$B$80,W461,0))/(IF(R456=Datos!$B$80,1,0)+IF(R457=Datos!$B$80,1,0)+IF(R458=Datos!$B$80,1,0)+IF(R459=Datos!$B$80,1,0)+IF(R460=Datos!$B$80,1,0)+IF(R461=Datos!$B$80,1,0))),0,(IF(R456=Datos!$B$80,W456,0)+IF(R457=Datos!$B$80,W457,0)+IF(R458=Datos!$B$80,W458,0)+IF(R459=Datos!$B$80,W459,0)+IF(R460=Datos!$B$80,W460,0)+IF(R461=Datos!$B$80,W461,0))/(IF(R456=Datos!$B$80,1,0)+IF(R457=Datos!$B$80,1,0)+IF(R458=Datos!$B$80,1,0)+IF(R459=Datos!$B$80,1,0)+IF(R460=Datos!$B$80,1,0)+IF(R461=Datos!$B$80,1,0)))</f>
        <v>0</v>
      </c>
      <c r="Y456" s="446" t="str">
        <f>IF(J456="","-",(IF(X456&gt;0,(IF(J456=Datos!$B$65,Datos!$B$65,IF(AND(J456=Datos!$B$66,X456&gt;0.49),Datos!$B$65,IF(AND(J456=Datos!$B$67,X456&gt;0.74),Datos!$B$65,IF(AND(J456=Datos!$B$67,X456&lt;0.75,X456&gt;0.49),Datos!$B$66,IF(AND(J456=Datos!$B$68,X456&gt;0.74),Datos!$B$66,IF(AND(J456=Datos!$B$68,X456&lt;0.75,X456&gt;0.49),Datos!$B$67,IF(AND(J456=Datos!$B$69,X456&gt;0.74),Datos!$B$67,IF(AND(J456=Datos!$B$69,X456&lt;0.75,X456&gt;0.49),Datos!$B$68,J456))))))))),J456)))</f>
        <v>-</v>
      </c>
      <c r="Z456" s="455">
        <f>IF(ISERROR((IF(R456=Datos!$B$79,W456,0)+IF(R457=Datos!$B$79,W457,0)+IF(R458=Datos!$B$79,W458,0)+IF(R459=Datos!$B$79,W459,0)+IF(R460=Datos!$B$79,W460,0)+IF(R461=Datos!$B$79,W461,0))/(IF(R456=Datos!$B$79,1,0)+IF(R457=Datos!$B$79,1,0)+IF(R458=Datos!$B$79,1,0)+IF(R459=Datos!$B$79,1,0)+IF(R460=Datos!$B$79,1,0)+IF(R461=Datos!$B$79,1,0))),0,(IF(R456=Datos!$B$79,W456,0)+IF(R457=Datos!$B$79,W457,0)+IF(R458=Datos!$B$79,W458,0)+IF(R459=Datos!$B$79,W459,0)+IF(R460=Datos!$B$79,W460,0)+IF(R461=Datos!$B$79,W461,0))/(IF(R456=Datos!$B$79,1,0)+IF(R457=Datos!$B$79,1,0)+IF(R458=Datos!$B$79,1,0)+IF(R459=Datos!$B$79,1,0)+IF(R460=Datos!$B$79,1,0)+IF(R461=Datos!$B$79,1,0)))</f>
        <v>0</v>
      </c>
      <c r="AA456" s="446" t="str">
        <f>IF(K456="","-",(IF(Z456&gt;0,(IF(K456=Datos!$B$72,Datos!$B$72,IF(AND(K456=Datos!$B$73,Z456&gt;0.49),Datos!$B$72,IF(AND(K456=Datos!$B$74,Z456&gt;0.74),Datos!$B$72,IF(AND(K456=Datos!$B$74,Z456&lt;0.75,Z456&gt;0.49),Datos!$B$73,IF(AND(K456=Datos!$B$75,Z456&gt;0.74),Datos!$B$73,IF(AND(K456=Datos!$B$75,Z456&lt;0.75,Z456&gt;0.49),Datos!$B$74,IF(AND(K456=Datos!$B$76,Z456&gt;0.74),Datos!$B$74,IF(AND(K456=Datos!$B$76,Z456&lt;0.75,Z456&gt;0.49),Datos!$B$75,K456))))))))),K456)))</f>
        <v>-</v>
      </c>
      <c r="AB456" s="449" t="str">
        <f>IF(AND(Y456=Datos!$B$186,AA456=Datos!$B$193),Datos!$D$186,IF(AND(Y456=Datos!$B$186,AA456=Datos!$B$194),Datos!$E$186,IF(AND(Y456=Datos!$B$186,AA456=Datos!$B$195),Datos!$F$186,IF(AND(Y456=Datos!$B$186,AA456=Datos!$B$196),Datos!$G$186,IF(AND(Y456=Datos!$B$186,AA456=Datos!$B$197),Datos!$H$186,IF(AND(Y456=Datos!$B$187,AA456=Datos!$B$193),Datos!$D$187,IF(AND(Y456=Datos!$B$187,AA456=Datos!$B$194),Datos!$E$187,IF(AND(Y456=Datos!$B$187,AA456=Datos!$B$195),Datos!$F$187,IF(AND(Y456=Datos!$B$187,AA456=Datos!$B$196),Datos!$G$187,IF(AND(Y456=Datos!$B$187,AA456=Datos!$B$197),Datos!$H$187,IF(AND(Y456=Datos!$B$188,AA456=Datos!$B$193),Datos!$D$188,IF(AND(Y456=Datos!$B$188,AA456=Datos!$B$194),Datos!$E$188,IF(AND(Y456=Datos!$B$188,AA456=Datos!$B$195),Datos!$F$188,IF(AND(Y456=Datos!$B$188,AA456=Datos!$B$196),Datos!$G$188,IF(AND(Y456=Datos!$B$188,AA456=Datos!$B$197),Datos!$H$188,IF(AND(Y456=Datos!$B$189,AA456=Datos!$B$193),Datos!$D$189,IF(AND(Y456=Datos!$B$189,AA456=Datos!$B$194),Datos!$E$189,IF(AND(Y456=Datos!$B$189,AA456=Datos!$B$195),Datos!$F$189,IF(AND(Y456=Datos!$B$189,AA456=Datos!$B$196),Datos!$G$189,IF(AND(Y456=Datos!$B$189,AA456=Datos!$B$197),Datos!$H$189,IF(AND(Y456=Datos!$B$190,AA456=Datos!$B$193),Datos!$D$190,IF(AND(Y456=Datos!$B$190,AA456=Datos!$B$194),Datos!$E$190,IF(AND(Y456=Datos!$B$190,AA456=Datos!$B$195),Datos!$F$190,IF(AND(Y456=Datos!$B$190,AA456=Datos!$B$196),Datos!$G$190,IF(AND(Y456=Datos!$B$190,AA456=Datos!$B$197),Datos!$H$190,"-")))))))))))))))))))))))))</f>
        <v>-</v>
      </c>
      <c r="AC456" s="51"/>
    </row>
    <row r="457" spans="1:29" s="4" customFormat="1" ht="30" customHeight="1" x14ac:dyDescent="0.25">
      <c r="A457" s="105"/>
      <c r="B457" s="460"/>
      <c r="C457" s="461"/>
      <c r="D457" s="465"/>
      <c r="E457" s="469"/>
      <c r="F457" s="470"/>
      <c r="G457" s="259"/>
      <c r="H457" s="52"/>
      <c r="I457" s="53"/>
      <c r="J457" s="317"/>
      <c r="K457" s="317"/>
      <c r="L457" s="450"/>
      <c r="M457" s="53"/>
      <c r="N457" s="52"/>
      <c r="O457" s="52"/>
      <c r="P457" s="52"/>
      <c r="Q457" s="52"/>
      <c r="R457" s="53"/>
      <c r="S457" s="52"/>
      <c r="T457" s="52"/>
      <c r="U457" s="52"/>
      <c r="V457" s="52"/>
      <c r="W457" s="54">
        <f>((IF(S457=Datos!$B$83,0,IF(S457=Datos!$B$84,5,IF(S457=Datos!$B$85,10,IF(S457=Datos!$B$86,15,IF(S457=Datos!$B$87,20,IF(S457=Datos!$B$88,25,0)))))))/100)+((IF(T457=Datos!$B$83,0,IF(T457=Datos!$B$84,5,IF(T457=Datos!$B$85,10,IF(T457=Datos!$B$86,15,IF(T457=Datos!$B$87,20,IF(T457=Datos!$B$88,25,0)))))))/100)+((IF(U457=Datos!$B$83,0,IF(U457=Datos!$B$84,5,IF(U457=Datos!$B$85,10,IF(U457=Datos!$B$86,15,IF(U457=Datos!$B$87,20,IF(U457=Datos!$B$88,25,0)))))))/100)+((IF(V457=Datos!$B$83,0,IF(V457=Datos!$B$84,5,IF(V457=Datos!$B$85,10,IF(V457=Datos!$B$86,15,IF(V457=Datos!$B$87,20,IF(V457=Datos!$B$88,25,0)))))))/100)</f>
        <v>0</v>
      </c>
      <c r="X457" s="453"/>
      <c r="Y457" s="447"/>
      <c r="Z457" s="456"/>
      <c r="AA457" s="447"/>
      <c r="AB457" s="450"/>
      <c r="AC457" s="55"/>
    </row>
    <row r="458" spans="1:29" s="4" customFormat="1" ht="30" customHeight="1" x14ac:dyDescent="0.25">
      <c r="A458" s="105"/>
      <c r="B458" s="460"/>
      <c r="C458" s="461"/>
      <c r="D458" s="465"/>
      <c r="E458" s="469"/>
      <c r="F458" s="470"/>
      <c r="G458" s="259"/>
      <c r="H458" s="52"/>
      <c r="I458" s="53"/>
      <c r="J458" s="317"/>
      <c r="K458" s="317"/>
      <c r="L458" s="450"/>
      <c r="M458" s="53"/>
      <c r="N458" s="52"/>
      <c r="O458" s="52"/>
      <c r="P458" s="52"/>
      <c r="Q458" s="52"/>
      <c r="R458" s="53"/>
      <c r="S458" s="52"/>
      <c r="T458" s="52"/>
      <c r="U458" s="52"/>
      <c r="V458" s="52"/>
      <c r="W458" s="54">
        <f>((IF(S458=Datos!$B$83,0,IF(S458=Datos!$B$84,5,IF(S458=Datos!$B$85,10,IF(S458=Datos!$B$86,15,IF(S458=Datos!$B$87,20,IF(S458=Datos!$B$88,25,0)))))))/100)+((IF(T458=Datos!$B$83,0,IF(T458=Datos!$B$84,5,IF(T458=Datos!$B$85,10,IF(T458=Datos!$B$86,15,IF(T458=Datos!$B$87,20,IF(T458=Datos!$B$88,25,0)))))))/100)+((IF(U458=Datos!$B$83,0,IF(U458=Datos!$B$84,5,IF(U458=Datos!$B$85,10,IF(U458=Datos!$B$86,15,IF(U458=Datos!$B$87,20,IF(U458=Datos!$B$88,25,0)))))))/100)+((IF(V458=Datos!$B$83,0,IF(V458=Datos!$B$84,5,IF(V458=Datos!$B$85,10,IF(V458=Datos!$B$86,15,IF(V458=Datos!$B$87,20,IF(V458=Datos!$B$88,25,0)))))))/100)</f>
        <v>0</v>
      </c>
      <c r="X458" s="453"/>
      <c r="Y458" s="447"/>
      <c r="Z458" s="456"/>
      <c r="AA458" s="447"/>
      <c r="AB458" s="450"/>
      <c r="AC458" s="55"/>
    </row>
    <row r="459" spans="1:29" s="4" customFormat="1" ht="30" customHeight="1" x14ac:dyDescent="0.25">
      <c r="A459" s="105"/>
      <c r="B459" s="460"/>
      <c r="C459" s="461"/>
      <c r="D459" s="465"/>
      <c r="E459" s="469"/>
      <c r="F459" s="470"/>
      <c r="G459" s="259"/>
      <c r="H459" s="52"/>
      <c r="I459" s="53"/>
      <c r="J459" s="317"/>
      <c r="K459" s="317"/>
      <c r="L459" s="450"/>
      <c r="M459" s="53"/>
      <c r="N459" s="52"/>
      <c r="O459" s="52"/>
      <c r="P459" s="52"/>
      <c r="Q459" s="52"/>
      <c r="R459" s="53"/>
      <c r="S459" s="52"/>
      <c r="T459" s="52"/>
      <c r="U459" s="52"/>
      <c r="V459" s="52"/>
      <c r="W459" s="54">
        <f>((IF(S459=Datos!$B$83,0,IF(S459=Datos!$B$84,5,IF(S459=Datos!$B$85,10,IF(S459=Datos!$B$86,15,IF(S459=Datos!$B$87,20,IF(S459=Datos!$B$88,25,0)))))))/100)+((IF(T459=Datos!$B$83,0,IF(T459=Datos!$B$84,5,IF(T459=Datos!$B$85,10,IF(T459=Datos!$B$86,15,IF(T459=Datos!$B$87,20,IF(T459=Datos!$B$88,25,0)))))))/100)+((IF(U459=Datos!$B$83,0,IF(U459=Datos!$B$84,5,IF(U459=Datos!$B$85,10,IF(U459=Datos!$B$86,15,IF(U459=Datos!$B$87,20,IF(U459=Datos!$B$88,25,0)))))))/100)+((IF(V459=Datos!$B$83,0,IF(V459=Datos!$B$84,5,IF(V459=Datos!$B$85,10,IF(V459=Datos!$B$86,15,IF(V459=Datos!$B$87,20,IF(V459=Datos!$B$88,25,0)))))))/100)</f>
        <v>0</v>
      </c>
      <c r="X459" s="453"/>
      <c r="Y459" s="447"/>
      <c r="Z459" s="456"/>
      <c r="AA459" s="447"/>
      <c r="AB459" s="450"/>
      <c r="AC459" s="55"/>
    </row>
    <row r="460" spans="1:29" s="4" customFormat="1" ht="30" customHeight="1" x14ac:dyDescent="0.25">
      <c r="A460" s="105"/>
      <c r="B460" s="460"/>
      <c r="C460" s="461"/>
      <c r="D460" s="465"/>
      <c r="E460" s="469"/>
      <c r="F460" s="470"/>
      <c r="G460" s="259"/>
      <c r="H460" s="52"/>
      <c r="I460" s="53"/>
      <c r="J460" s="317"/>
      <c r="K460" s="317"/>
      <c r="L460" s="450"/>
      <c r="M460" s="53"/>
      <c r="N460" s="52"/>
      <c r="O460" s="52"/>
      <c r="P460" s="52"/>
      <c r="Q460" s="52"/>
      <c r="R460" s="53"/>
      <c r="S460" s="52"/>
      <c r="T460" s="52"/>
      <c r="U460" s="52"/>
      <c r="V460" s="52"/>
      <c r="W460" s="54">
        <f>((IF(S460=Datos!$B$83,0,IF(S460=Datos!$B$84,5,IF(S460=Datos!$B$85,10,IF(S460=Datos!$B$86,15,IF(S460=Datos!$B$87,20,IF(S460=Datos!$B$88,25,0)))))))/100)+((IF(T460=Datos!$B$83,0,IF(T460=Datos!$B$84,5,IF(T460=Datos!$B$85,10,IF(T460=Datos!$B$86,15,IF(T460=Datos!$B$87,20,IF(T460=Datos!$B$88,25,0)))))))/100)+((IF(U460=Datos!$B$83,0,IF(U460=Datos!$B$84,5,IF(U460=Datos!$B$85,10,IF(U460=Datos!$B$86,15,IF(U460=Datos!$B$87,20,IF(U460=Datos!$B$88,25,0)))))))/100)+((IF(V460=Datos!$B$83,0,IF(V460=Datos!$B$84,5,IF(V460=Datos!$B$85,10,IF(V460=Datos!$B$86,15,IF(V460=Datos!$B$87,20,IF(V460=Datos!$B$88,25,0)))))))/100)</f>
        <v>0</v>
      </c>
      <c r="X460" s="453"/>
      <c r="Y460" s="447"/>
      <c r="Z460" s="456"/>
      <c r="AA460" s="447"/>
      <c r="AB460" s="450"/>
      <c r="AC460" s="55"/>
    </row>
    <row r="461" spans="1:29" s="4" customFormat="1" ht="30" customHeight="1" thickBot="1" x14ac:dyDescent="0.3">
      <c r="A461" s="105"/>
      <c r="B461" s="462"/>
      <c r="C461" s="463"/>
      <c r="D461" s="466"/>
      <c r="E461" s="471"/>
      <c r="F461" s="472"/>
      <c r="G461" s="260"/>
      <c r="H461" s="70"/>
      <c r="I461" s="68"/>
      <c r="J461" s="318"/>
      <c r="K461" s="318"/>
      <c r="L461" s="451"/>
      <c r="M461" s="68"/>
      <c r="N461" s="70"/>
      <c r="O461" s="70"/>
      <c r="P461" s="70"/>
      <c r="Q461" s="70"/>
      <c r="R461" s="68"/>
      <c r="S461" s="70"/>
      <c r="T461" s="70"/>
      <c r="U461" s="70"/>
      <c r="V461" s="70"/>
      <c r="W461" s="69">
        <f>((IF(S461=Datos!$B$83,0,IF(S461=Datos!$B$84,5,IF(S461=Datos!$B$85,10,IF(S461=Datos!$B$86,15,IF(S461=Datos!$B$87,20,IF(S461=Datos!$B$88,25,0)))))))/100)+((IF(T461=Datos!$B$83,0,IF(T461=Datos!$B$84,5,IF(T461=Datos!$B$85,10,IF(T461=Datos!$B$86,15,IF(T461=Datos!$B$87,20,IF(T461=Datos!$B$88,25,0)))))))/100)+((IF(U461=Datos!$B$83,0,IF(U461=Datos!$B$84,5,IF(U461=Datos!$B$85,10,IF(U461=Datos!$B$86,15,IF(U461=Datos!$B$87,20,IF(U461=Datos!$B$88,25,0)))))))/100)+((IF(V461=Datos!$B$83,0,IF(V461=Datos!$B$84,5,IF(V461=Datos!$B$85,10,IF(V461=Datos!$B$86,15,IF(V461=Datos!$B$87,20,IF(V461=Datos!$B$88,25,0)))))))/100)</f>
        <v>0</v>
      </c>
      <c r="X461" s="454"/>
      <c r="Y461" s="448"/>
      <c r="Z461" s="457"/>
      <c r="AA461" s="448"/>
      <c r="AB461" s="451"/>
      <c r="AC461" s="59"/>
    </row>
    <row r="462" spans="1:29" s="4" customFormat="1" ht="30" customHeight="1" x14ac:dyDescent="0.25">
      <c r="A462" s="105"/>
      <c r="B462" s="458"/>
      <c r="C462" s="459"/>
      <c r="D462" s="464" t="str">
        <f>IF(B462=0,"",VLOOKUP(B462,'Datos SGC'!$B$50:$C$71,2))</f>
        <v/>
      </c>
      <c r="E462" s="467"/>
      <c r="F462" s="468"/>
      <c r="G462" s="258"/>
      <c r="H462" s="65"/>
      <c r="I462" s="66"/>
      <c r="J462" s="316"/>
      <c r="K462" s="316"/>
      <c r="L462" s="449" t="str">
        <f>IF(AND(J462=Datos!$B$186,K462=Datos!$B$193),Datos!$D$186,IF(AND(J462=Datos!$B$186,K462=Datos!$B$194),Datos!$E$186,IF(AND(J462=Datos!$B$186,K462=Datos!$B$195),Datos!$F$186,IF(AND(J462=Datos!$B$186,K462=Datos!$B$196),Datos!$G$186,IF(AND(J462=Datos!$B$186,K462=Datos!$B$197),Datos!$H$186,IF(AND(J462=Datos!$B$187,K462=Datos!$B$193),Datos!$D$187,IF(AND(J462=Datos!$B$187,K462=Datos!$B$194),Datos!$E$187,IF(AND(J462=Datos!$B$187,K462=Datos!$B$195),Datos!$F$187,IF(AND(J462=Datos!$B$187,K462=Datos!$B$196),Datos!$G$187,IF(AND(J462=Datos!$B$187,K462=Datos!$B$197),Datos!$H$187,IF(AND(J462=Datos!$B$188,K462=Datos!$B$193),Datos!$D$188,IF(AND(J462=Datos!$B$188,K462=Datos!$B$194),Datos!$E$188,IF(AND(J462=Datos!$B$188,K462=Datos!$B$195),Datos!$F$188,IF(AND(J462=Datos!$B$188,K462=Datos!$B$196),Datos!$G$188,IF(AND(J462=Datos!$B$188,K462=Datos!$B$197),Datos!$H$188,IF(AND(J462=Datos!$B$189,K462=Datos!$B$193),Datos!$D$189,IF(AND(J462=Datos!$B$189,K462=Datos!$B$194),Datos!$E$189,IF(AND(J462=Datos!$B$189,K462=Datos!$B$195),Datos!$F$189,IF(AND(J462=Datos!$B$189,K462=Datos!$B$196),Datos!$G$189,IF(AND(J462=Datos!$B$189,K462=Datos!$B$197),Datos!$H$189,IF(AND(J462=Datos!$B$190,K462=Datos!$B$193),Datos!$D$190,IF(AND(J462=Datos!$B$190,K462=Datos!$B$194),Datos!$E$190,IF(AND(J462=Datos!$B$190,K462=Datos!$B$195),Datos!$F$190,IF(AND(J462=Datos!$B$190,K462=Datos!$B$196),Datos!$G$190,IF(AND(J462=Datos!$B$190,K462=Datos!$B$197),Datos!$H$190,"-")))))))))))))))))))))))))</f>
        <v>-</v>
      </c>
      <c r="M462" s="66"/>
      <c r="N462" s="65"/>
      <c r="O462" s="65"/>
      <c r="P462" s="65"/>
      <c r="Q462" s="65"/>
      <c r="R462" s="66"/>
      <c r="S462" s="65"/>
      <c r="T462" s="65"/>
      <c r="U462" s="65"/>
      <c r="V462" s="65"/>
      <c r="W462" s="64">
        <f>((IF(S462=Datos!$B$83,0,IF(S462=Datos!$B$84,5,IF(S462=Datos!$B$85,10,IF(S462=Datos!$B$86,15,IF(S462=Datos!$B$87,20,IF(S462=Datos!$B$88,25,0)))))))/100)+((IF(T462=Datos!$B$83,0,IF(T462=Datos!$B$84,5,IF(T462=Datos!$B$85,10,IF(T462=Datos!$B$86,15,IF(T462=Datos!$B$87,20,IF(T462=Datos!$B$88,25,0)))))))/100)+((IF(U462=Datos!$B$83,0,IF(U462=Datos!$B$84,5,IF(U462=Datos!$B$85,10,IF(U462=Datos!$B$86,15,IF(U462=Datos!$B$87,20,IF(U462=Datos!$B$88,25,0)))))))/100)+((IF(V462=Datos!$B$83,0,IF(V462=Datos!$B$84,5,IF(V462=Datos!$B$85,10,IF(V462=Datos!$B$86,15,IF(V462=Datos!$B$87,20,IF(V462=Datos!$B$88,25,0)))))))/100)</f>
        <v>0</v>
      </c>
      <c r="X462" s="452">
        <f>IF(ISERROR((IF(R462=Datos!$B$80,W462,0)+IF(R463=Datos!$B$80,W463,0)+IF(R464=Datos!$B$80,W464,0)+IF(R465=Datos!$B$80,W465,0)+IF(R466=Datos!$B$80,W466,0)+IF(R467=Datos!$B$80,W467,0))/(IF(R462=Datos!$B$80,1,0)+IF(R463=Datos!$B$80,1,0)+IF(R464=Datos!$B$80,1,0)+IF(R465=Datos!$B$80,1,0)+IF(R466=Datos!$B$80,1,0)+IF(R467=Datos!$B$80,1,0))),0,(IF(R462=Datos!$B$80,W462,0)+IF(R463=Datos!$B$80,W463,0)+IF(R464=Datos!$B$80,W464,0)+IF(R465=Datos!$B$80,W465,0)+IF(R466=Datos!$B$80,W466,0)+IF(R467=Datos!$B$80,W467,0))/(IF(R462=Datos!$B$80,1,0)+IF(R463=Datos!$B$80,1,0)+IF(R464=Datos!$B$80,1,0)+IF(R465=Datos!$B$80,1,0)+IF(R466=Datos!$B$80,1,0)+IF(R467=Datos!$B$80,1,0)))</f>
        <v>0</v>
      </c>
      <c r="Y462" s="446" t="str">
        <f>IF(J462="","-",(IF(X462&gt;0,(IF(J462=Datos!$B$65,Datos!$B$65,IF(AND(J462=Datos!$B$66,X462&gt;0.49),Datos!$B$65,IF(AND(J462=Datos!$B$67,X462&gt;0.74),Datos!$B$65,IF(AND(J462=Datos!$B$67,X462&lt;0.75,X462&gt;0.49),Datos!$B$66,IF(AND(J462=Datos!$B$68,X462&gt;0.74),Datos!$B$66,IF(AND(J462=Datos!$B$68,X462&lt;0.75,X462&gt;0.49),Datos!$B$67,IF(AND(J462=Datos!$B$69,X462&gt;0.74),Datos!$B$67,IF(AND(J462=Datos!$B$69,X462&lt;0.75,X462&gt;0.49),Datos!$B$68,J462))))))))),J462)))</f>
        <v>-</v>
      </c>
      <c r="Z462" s="455">
        <f>IF(ISERROR((IF(R462=Datos!$B$79,W462,0)+IF(R463=Datos!$B$79,W463,0)+IF(R464=Datos!$B$79,W464,0)+IF(R465=Datos!$B$79,W465,0)+IF(R466=Datos!$B$79,W466,0)+IF(R467=Datos!$B$79,W467,0))/(IF(R462=Datos!$B$79,1,0)+IF(R463=Datos!$B$79,1,0)+IF(R464=Datos!$B$79,1,0)+IF(R465=Datos!$B$79,1,0)+IF(R466=Datos!$B$79,1,0)+IF(R467=Datos!$B$79,1,0))),0,(IF(R462=Datos!$B$79,W462,0)+IF(R463=Datos!$B$79,W463,0)+IF(R464=Datos!$B$79,W464,0)+IF(R465=Datos!$B$79,W465,0)+IF(R466=Datos!$B$79,W466,0)+IF(R467=Datos!$B$79,W467,0))/(IF(R462=Datos!$B$79,1,0)+IF(R463=Datos!$B$79,1,0)+IF(R464=Datos!$B$79,1,0)+IF(R465=Datos!$B$79,1,0)+IF(R466=Datos!$B$79,1,0)+IF(R467=Datos!$B$79,1,0)))</f>
        <v>0</v>
      </c>
      <c r="AA462" s="446" t="str">
        <f>IF(K462="","-",(IF(Z462&gt;0,(IF(K462=Datos!$B$72,Datos!$B$72,IF(AND(K462=Datos!$B$73,Z462&gt;0.49),Datos!$B$72,IF(AND(K462=Datos!$B$74,Z462&gt;0.74),Datos!$B$72,IF(AND(K462=Datos!$B$74,Z462&lt;0.75,Z462&gt;0.49),Datos!$B$73,IF(AND(K462=Datos!$B$75,Z462&gt;0.74),Datos!$B$73,IF(AND(K462=Datos!$B$75,Z462&lt;0.75,Z462&gt;0.49),Datos!$B$74,IF(AND(K462=Datos!$B$76,Z462&gt;0.74),Datos!$B$74,IF(AND(K462=Datos!$B$76,Z462&lt;0.75,Z462&gt;0.49),Datos!$B$75,K462))))))))),K462)))</f>
        <v>-</v>
      </c>
      <c r="AB462" s="449" t="str">
        <f>IF(AND(Y462=Datos!$B$186,AA462=Datos!$B$193),Datos!$D$186,IF(AND(Y462=Datos!$B$186,AA462=Datos!$B$194),Datos!$E$186,IF(AND(Y462=Datos!$B$186,AA462=Datos!$B$195),Datos!$F$186,IF(AND(Y462=Datos!$B$186,AA462=Datos!$B$196),Datos!$G$186,IF(AND(Y462=Datos!$B$186,AA462=Datos!$B$197),Datos!$H$186,IF(AND(Y462=Datos!$B$187,AA462=Datos!$B$193),Datos!$D$187,IF(AND(Y462=Datos!$B$187,AA462=Datos!$B$194),Datos!$E$187,IF(AND(Y462=Datos!$B$187,AA462=Datos!$B$195),Datos!$F$187,IF(AND(Y462=Datos!$B$187,AA462=Datos!$B$196),Datos!$G$187,IF(AND(Y462=Datos!$B$187,AA462=Datos!$B$197),Datos!$H$187,IF(AND(Y462=Datos!$B$188,AA462=Datos!$B$193),Datos!$D$188,IF(AND(Y462=Datos!$B$188,AA462=Datos!$B$194),Datos!$E$188,IF(AND(Y462=Datos!$B$188,AA462=Datos!$B$195),Datos!$F$188,IF(AND(Y462=Datos!$B$188,AA462=Datos!$B$196),Datos!$G$188,IF(AND(Y462=Datos!$B$188,AA462=Datos!$B$197),Datos!$H$188,IF(AND(Y462=Datos!$B$189,AA462=Datos!$B$193),Datos!$D$189,IF(AND(Y462=Datos!$B$189,AA462=Datos!$B$194),Datos!$E$189,IF(AND(Y462=Datos!$B$189,AA462=Datos!$B$195),Datos!$F$189,IF(AND(Y462=Datos!$B$189,AA462=Datos!$B$196),Datos!$G$189,IF(AND(Y462=Datos!$B$189,AA462=Datos!$B$197),Datos!$H$189,IF(AND(Y462=Datos!$B$190,AA462=Datos!$B$193),Datos!$D$190,IF(AND(Y462=Datos!$B$190,AA462=Datos!$B$194),Datos!$E$190,IF(AND(Y462=Datos!$B$190,AA462=Datos!$B$195),Datos!$F$190,IF(AND(Y462=Datos!$B$190,AA462=Datos!$B$196),Datos!$G$190,IF(AND(Y462=Datos!$B$190,AA462=Datos!$B$197),Datos!$H$190,"-")))))))))))))))))))))))))</f>
        <v>-</v>
      </c>
      <c r="AC462" s="51"/>
    </row>
    <row r="463" spans="1:29" s="4" customFormat="1" ht="30" customHeight="1" x14ac:dyDescent="0.25">
      <c r="A463" s="105"/>
      <c r="B463" s="460"/>
      <c r="C463" s="461"/>
      <c r="D463" s="465"/>
      <c r="E463" s="469"/>
      <c r="F463" s="470"/>
      <c r="G463" s="259"/>
      <c r="H463" s="52"/>
      <c r="I463" s="53"/>
      <c r="J463" s="317"/>
      <c r="K463" s="317"/>
      <c r="L463" s="450"/>
      <c r="M463" s="53"/>
      <c r="N463" s="52"/>
      <c r="O463" s="52"/>
      <c r="P463" s="52"/>
      <c r="Q463" s="52"/>
      <c r="R463" s="53"/>
      <c r="S463" s="52"/>
      <c r="T463" s="52"/>
      <c r="U463" s="52"/>
      <c r="V463" s="52"/>
      <c r="W463" s="54">
        <f>((IF(S463=Datos!$B$83,0,IF(S463=Datos!$B$84,5,IF(S463=Datos!$B$85,10,IF(S463=Datos!$B$86,15,IF(S463=Datos!$B$87,20,IF(S463=Datos!$B$88,25,0)))))))/100)+((IF(T463=Datos!$B$83,0,IF(T463=Datos!$B$84,5,IF(T463=Datos!$B$85,10,IF(T463=Datos!$B$86,15,IF(T463=Datos!$B$87,20,IF(T463=Datos!$B$88,25,0)))))))/100)+((IF(U463=Datos!$B$83,0,IF(U463=Datos!$B$84,5,IF(U463=Datos!$B$85,10,IF(U463=Datos!$B$86,15,IF(U463=Datos!$B$87,20,IF(U463=Datos!$B$88,25,0)))))))/100)+((IF(V463=Datos!$B$83,0,IF(V463=Datos!$B$84,5,IF(V463=Datos!$B$85,10,IF(V463=Datos!$B$86,15,IF(V463=Datos!$B$87,20,IF(V463=Datos!$B$88,25,0)))))))/100)</f>
        <v>0</v>
      </c>
      <c r="X463" s="453"/>
      <c r="Y463" s="447"/>
      <c r="Z463" s="456"/>
      <c r="AA463" s="447"/>
      <c r="AB463" s="450"/>
      <c r="AC463" s="55"/>
    </row>
    <row r="464" spans="1:29" s="4" customFormat="1" ht="30" customHeight="1" x14ac:dyDescent="0.25">
      <c r="A464" s="105"/>
      <c r="B464" s="460"/>
      <c r="C464" s="461"/>
      <c r="D464" s="465"/>
      <c r="E464" s="469"/>
      <c r="F464" s="470"/>
      <c r="G464" s="259"/>
      <c r="H464" s="52"/>
      <c r="I464" s="53"/>
      <c r="J464" s="317"/>
      <c r="K464" s="317"/>
      <c r="L464" s="450"/>
      <c r="M464" s="53"/>
      <c r="N464" s="52"/>
      <c r="O464" s="52"/>
      <c r="P464" s="52"/>
      <c r="Q464" s="52"/>
      <c r="R464" s="53"/>
      <c r="S464" s="52"/>
      <c r="T464" s="52"/>
      <c r="U464" s="52"/>
      <c r="V464" s="52"/>
      <c r="W464" s="54">
        <f>((IF(S464=Datos!$B$83,0,IF(S464=Datos!$B$84,5,IF(S464=Datos!$B$85,10,IF(S464=Datos!$B$86,15,IF(S464=Datos!$B$87,20,IF(S464=Datos!$B$88,25,0)))))))/100)+((IF(T464=Datos!$B$83,0,IF(T464=Datos!$B$84,5,IF(T464=Datos!$B$85,10,IF(T464=Datos!$B$86,15,IF(T464=Datos!$B$87,20,IF(T464=Datos!$B$88,25,0)))))))/100)+((IF(U464=Datos!$B$83,0,IF(U464=Datos!$B$84,5,IF(U464=Datos!$B$85,10,IF(U464=Datos!$B$86,15,IF(U464=Datos!$B$87,20,IF(U464=Datos!$B$88,25,0)))))))/100)+((IF(V464=Datos!$B$83,0,IF(V464=Datos!$B$84,5,IF(V464=Datos!$B$85,10,IF(V464=Datos!$B$86,15,IF(V464=Datos!$B$87,20,IF(V464=Datos!$B$88,25,0)))))))/100)</f>
        <v>0</v>
      </c>
      <c r="X464" s="453"/>
      <c r="Y464" s="447"/>
      <c r="Z464" s="456"/>
      <c r="AA464" s="447"/>
      <c r="AB464" s="450"/>
      <c r="AC464" s="55"/>
    </row>
    <row r="465" spans="1:29" s="4" customFormat="1" ht="30" customHeight="1" x14ac:dyDescent="0.25">
      <c r="A465" s="105"/>
      <c r="B465" s="460"/>
      <c r="C465" s="461"/>
      <c r="D465" s="465"/>
      <c r="E465" s="469"/>
      <c r="F465" s="470"/>
      <c r="G465" s="259"/>
      <c r="H465" s="52"/>
      <c r="I465" s="53"/>
      <c r="J465" s="317"/>
      <c r="K465" s="317"/>
      <c r="L465" s="450"/>
      <c r="M465" s="53"/>
      <c r="N465" s="52"/>
      <c r="O465" s="52"/>
      <c r="P465" s="52"/>
      <c r="Q465" s="52"/>
      <c r="R465" s="53"/>
      <c r="S465" s="52"/>
      <c r="T465" s="52"/>
      <c r="U465" s="52"/>
      <c r="V465" s="52"/>
      <c r="W465" s="54">
        <f>((IF(S465=Datos!$B$83,0,IF(S465=Datos!$B$84,5,IF(S465=Datos!$B$85,10,IF(S465=Datos!$B$86,15,IF(S465=Datos!$B$87,20,IF(S465=Datos!$B$88,25,0)))))))/100)+((IF(T465=Datos!$B$83,0,IF(T465=Datos!$B$84,5,IF(T465=Datos!$B$85,10,IF(T465=Datos!$B$86,15,IF(T465=Datos!$B$87,20,IF(T465=Datos!$B$88,25,0)))))))/100)+((IF(U465=Datos!$B$83,0,IF(U465=Datos!$B$84,5,IF(U465=Datos!$B$85,10,IF(U465=Datos!$B$86,15,IF(U465=Datos!$B$87,20,IF(U465=Datos!$B$88,25,0)))))))/100)+((IF(V465=Datos!$B$83,0,IF(V465=Datos!$B$84,5,IF(V465=Datos!$B$85,10,IF(V465=Datos!$B$86,15,IF(V465=Datos!$B$87,20,IF(V465=Datos!$B$88,25,0)))))))/100)</f>
        <v>0</v>
      </c>
      <c r="X465" s="453"/>
      <c r="Y465" s="447"/>
      <c r="Z465" s="456"/>
      <c r="AA465" s="447"/>
      <c r="AB465" s="450"/>
      <c r="AC465" s="55"/>
    </row>
    <row r="466" spans="1:29" s="4" customFormat="1" ht="30" customHeight="1" x14ac:dyDescent="0.25">
      <c r="A466" s="105"/>
      <c r="B466" s="460"/>
      <c r="C466" s="461"/>
      <c r="D466" s="465"/>
      <c r="E466" s="469"/>
      <c r="F466" s="470"/>
      <c r="G466" s="259"/>
      <c r="H466" s="52"/>
      <c r="I466" s="53"/>
      <c r="J466" s="317"/>
      <c r="K466" s="317"/>
      <c r="L466" s="450"/>
      <c r="M466" s="53"/>
      <c r="N466" s="52"/>
      <c r="O466" s="52"/>
      <c r="P466" s="52"/>
      <c r="Q466" s="52"/>
      <c r="R466" s="53"/>
      <c r="S466" s="52"/>
      <c r="T466" s="52"/>
      <c r="U466" s="52"/>
      <c r="V466" s="52"/>
      <c r="W466" s="54">
        <f>((IF(S466=Datos!$B$83,0,IF(S466=Datos!$B$84,5,IF(S466=Datos!$B$85,10,IF(S466=Datos!$B$86,15,IF(S466=Datos!$B$87,20,IF(S466=Datos!$B$88,25,0)))))))/100)+((IF(T466=Datos!$B$83,0,IF(T466=Datos!$B$84,5,IF(T466=Datos!$B$85,10,IF(T466=Datos!$B$86,15,IF(T466=Datos!$B$87,20,IF(T466=Datos!$B$88,25,0)))))))/100)+((IF(U466=Datos!$B$83,0,IF(U466=Datos!$B$84,5,IF(U466=Datos!$B$85,10,IF(U466=Datos!$B$86,15,IF(U466=Datos!$B$87,20,IF(U466=Datos!$B$88,25,0)))))))/100)+((IF(V466=Datos!$B$83,0,IF(V466=Datos!$B$84,5,IF(V466=Datos!$B$85,10,IF(V466=Datos!$B$86,15,IF(V466=Datos!$B$87,20,IF(V466=Datos!$B$88,25,0)))))))/100)</f>
        <v>0</v>
      </c>
      <c r="X466" s="453"/>
      <c r="Y466" s="447"/>
      <c r="Z466" s="456"/>
      <c r="AA466" s="447"/>
      <c r="AB466" s="450"/>
      <c r="AC466" s="55"/>
    </row>
    <row r="467" spans="1:29" s="4" customFormat="1" ht="30" customHeight="1" thickBot="1" x14ac:dyDescent="0.3">
      <c r="A467" s="105"/>
      <c r="B467" s="462"/>
      <c r="C467" s="463"/>
      <c r="D467" s="466"/>
      <c r="E467" s="471"/>
      <c r="F467" s="472"/>
      <c r="G467" s="260"/>
      <c r="H467" s="70"/>
      <c r="I467" s="68"/>
      <c r="J467" s="318"/>
      <c r="K467" s="318"/>
      <c r="L467" s="451"/>
      <c r="M467" s="68"/>
      <c r="N467" s="70"/>
      <c r="O467" s="70"/>
      <c r="P467" s="70"/>
      <c r="Q467" s="70"/>
      <c r="R467" s="68"/>
      <c r="S467" s="70"/>
      <c r="T467" s="70"/>
      <c r="U467" s="70"/>
      <c r="V467" s="70"/>
      <c r="W467" s="69">
        <f>((IF(S467=Datos!$B$83,0,IF(S467=Datos!$B$84,5,IF(S467=Datos!$B$85,10,IF(S467=Datos!$B$86,15,IF(S467=Datos!$B$87,20,IF(S467=Datos!$B$88,25,0)))))))/100)+((IF(T467=Datos!$B$83,0,IF(T467=Datos!$B$84,5,IF(T467=Datos!$B$85,10,IF(T467=Datos!$B$86,15,IF(T467=Datos!$B$87,20,IF(T467=Datos!$B$88,25,0)))))))/100)+((IF(U467=Datos!$B$83,0,IF(U467=Datos!$B$84,5,IF(U467=Datos!$B$85,10,IF(U467=Datos!$B$86,15,IF(U467=Datos!$B$87,20,IF(U467=Datos!$B$88,25,0)))))))/100)+((IF(V467=Datos!$B$83,0,IF(V467=Datos!$B$84,5,IF(V467=Datos!$B$85,10,IF(V467=Datos!$B$86,15,IF(V467=Datos!$B$87,20,IF(V467=Datos!$B$88,25,0)))))))/100)</f>
        <v>0</v>
      </c>
      <c r="X467" s="454"/>
      <c r="Y467" s="448"/>
      <c r="Z467" s="457"/>
      <c r="AA467" s="448"/>
      <c r="AB467" s="451"/>
      <c r="AC467" s="59"/>
    </row>
    <row r="468" spans="1:29" s="4" customFormat="1" ht="30" customHeight="1" x14ac:dyDescent="0.25">
      <c r="A468" s="105"/>
      <c r="B468" s="458"/>
      <c r="C468" s="459"/>
      <c r="D468" s="464" t="str">
        <f>IF(B468=0,"",VLOOKUP(B468,'Datos SGC'!$B$50:$C$71,2))</f>
        <v/>
      </c>
      <c r="E468" s="467"/>
      <c r="F468" s="468"/>
      <c r="G468" s="258"/>
      <c r="H468" s="65"/>
      <c r="I468" s="66"/>
      <c r="J468" s="316"/>
      <c r="K468" s="316"/>
      <c r="L468" s="449" t="str">
        <f>IF(AND(J468=Datos!$B$186,K468=Datos!$B$193),Datos!$D$186,IF(AND(J468=Datos!$B$186,K468=Datos!$B$194),Datos!$E$186,IF(AND(J468=Datos!$B$186,K468=Datos!$B$195),Datos!$F$186,IF(AND(J468=Datos!$B$186,K468=Datos!$B$196),Datos!$G$186,IF(AND(J468=Datos!$B$186,K468=Datos!$B$197),Datos!$H$186,IF(AND(J468=Datos!$B$187,K468=Datos!$B$193),Datos!$D$187,IF(AND(J468=Datos!$B$187,K468=Datos!$B$194),Datos!$E$187,IF(AND(J468=Datos!$B$187,K468=Datos!$B$195),Datos!$F$187,IF(AND(J468=Datos!$B$187,K468=Datos!$B$196),Datos!$G$187,IF(AND(J468=Datos!$B$187,K468=Datos!$B$197),Datos!$H$187,IF(AND(J468=Datos!$B$188,K468=Datos!$B$193),Datos!$D$188,IF(AND(J468=Datos!$B$188,K468=Datos!$B$194),Datos!$E$188,IF(AND(J468=Datos!$B$188,K468=Datos!$B$195),Datos!$F$188,IF(AND(J468=Datos!$B$188,K468=Datos!$B$196),Datos!$G$188,IF(AND(J468=Datos!$B$188,K468=Datos!$B$197),Datos!$H$188,IF(AND(J468=Datos!$B$189,K468=Datos!$B$193),Datos!$D$189,IF(AND(J468=Datos!$B$189,K468=Datos!$B$194),Datos!$E$189,IF(AND(J468=Datos!$B$189,K468=Datos!$B$195),Datos!$F$189,IF(AND(J468=Datos!$B$189,K468=Datos!$B$196),Datos!$G$189,IF(AND(J468=Datos!$B$189,K468=Datos!$B$197),Datos!$H$189,IF(AND(J468=Datos!$B$190,K468=Datos!$B$193),Datos!$D$190,IF(AND(J468=Datos!$B$190,K468=Datos!$B$194),Datos!$E$190,IF(AND(J468=Datos!$B$190,K468=Datos!$B$195),Datos!$F$190,IF(AND(J468=Datos!$B$190,K468=Datos!$B$196),Datos!$G$190,IF(AND(J468=Datos!$B$190,K468=Datos!$B$197),Datos!$H$190,"-")))))))))))))))))))))))))</f>
        <v>-</v>
      </c>
      <c r="M468" s="66"/>
      <c r="N468" s="65"/>
      <c r="O468" s="65"/>
      <c r="P468" s="65"/>
      <c r="Q468" s="65"/>
      <c r="R468" s="66"/>
      <c r="S468" s="65"/>
      <c r="T468" s="65"/>
      <c r="U468" s="65"/>
      <c r="V468" s="65"/>
      <c r="W468" s="64">
        <f>((IF(S468=Datos!$B$83,0,IF(S468=Datos!$B$84,5,IF(S468=Datos!$B$85,10,IF(S468=Datos!$B$86,15,IF(S468=Datos!$B$87,20,IF(S468=Datos!$B$88,25,0)))))))/100)+((IF(T468=Datos!$B$83,0,IF(T468=Datos!$B$84,5,IF(T468=Datos!$B$85,10,IF(T468=Datos!$B$86,15,IF(T468=Datos!$B$87,20,IF(T468=Datos!$B$88,25,0)))))))/100)+((IF(U468=Datos!$B$83,0,IF(U468=Datos!$B$84,5,IF(U468=Datos!$B$85,10,IF(U468=Datos!$B$86,15,IF(U468=Datos!$B$87,20,IF(U468=Datos!$B$88,25,0)))))))/100)+((IF(V468=Datos!$B$83,0,IF(V468=Datos!$B$84,5,IF(V468=Datos!$B$85,10,IF(V468=Datos!$B$86,15,IF(V468=Datos!$B$87,20,IF(V468=Datos!$B$88,25,0)))))))/100)</f>
        <v>0</v>
      </c>
      <c r="X468" s="452">
        <f>IF(ISERROR((IF(R468=Datos!$B$80,W468,0)+IF(R469=Datos!$B$80,W469,0)+IF(R470=Datos!$B$80,W470,0)+IF(R471=Datos!$B$80,W471,0)+IF(R472=Datos!$B$80,W472,0)+IF(R473=Datos!$B$80,W473,0))/(IF(R468=Datos!$B$80,1,0)+IF(R469=Datos!$B$80,1,0)+IF(R470=Datos!$B$80,1,0)+IF(R471=Datos!$B$80,1,0)+IF(R472=Datos!$B$80,1,0)+IF(R473=Datos!$B$80,1,0))),0,(IF(R468=Datos!$B$80,W468,0)+IF(R469=Datos!$B$80,W469,0)+IF(R470=Datos!$B$80,W470,0)+IF(R471=Datos!$B$80,W471,0)+IF(R472=Datos!$B$80,W472,0)+IF(R473=Datos!$B$80,W473,0))/(IF(R468=Datos!$B$80,1,0)+IF(R469=Datos!$B$80,1,0)+IF(R470=Datos!$B$80,1,0)+IF(R471=Datos!$B$80,1,0)+IF(R472=Datos!$B$80,1,0)+IF(R473=Datos!$B$80,1,0)))</f>
        <v>0</v>
      </c>
      <c r="Y468" s="446" t="str">
        <f>IF(J468="","-",(IF(X468&gt;0,(IF(J468=Datos!$B$65,Datos!$B$65,IF(AND(J468=Datos!$B$66,X468&gt;0.49),Datos!$B$65,IF(AND(J468=Datos!$B$67,X468&gt;0.74),Datos!$B$65,IF(AND(J468=Datos!$B$67,X468&lt;0.75,X468&gt;0.49),Datos!$B$66,IF(AND(J468=Datos!$B$68,X468&gt;0.74),Datos!$B$66,IF(AND(J468=Datos!$B$68,X468&lt;0.75,X468&gt;0.49),Datos!$B$67,IF(AND(J468=Datos!$B$69,X468&gt;0.74),Datos!$B$67,IF(AND(J468=Datos!$B$69,X468&lt;0.75,X468&gt;0.49),Datos!$B$68,J468))))))))),J468)))</f>
        <v>-</v>
      </c>
      <c r="Z468" s="455">
        <f>IF(ISERROR((IF(R468=Datos!$B$79,W468,0)+IF(R469=Datos!$B$79,W469,0)+IF(R470=Datos!$B$79,W470,0)+IF(R471=Datos!$B$79,W471,0)+IF(R472=Datos!$B$79,W472,0)+IF(R473=Datos!$B$79,W473,0))/(IF(R468=Datos!$B$79,1,0)+IF(R469=Datos!$B$79,1,0)+IF(R470=Datos!$B$79,1,0)+IF(R471=Datos!$B$79,1,0)+IF(R472=Datos!$B$79,1,0)+IF(R473=Datos!$B$79,1,0))),0,(IF(R468=Datos!$B$79,W468,0)+IF(R469=Datos!$B$79,W469,0)+IF(R470=Datos!$B$79,W470,0)+IF(R471=Datos!$B$79,W471,0)+IF(R472=Datos!$B$79,W472,0)+IF(R473=Datos!$B$79,W473,0))/(IF(R468=Datos!$B$79,1,0)+IF(R469=Datos!$B$79,1,0)+IF(R470=Datos!$B$79,1,0)+IF(R471=Datos!$B$79,1,0)+IF(R472=Datos!$B$79,1,0)+IF(R473=Datos!$B$79,1,0)))</f>
        <v>0</v>
      </c>
      <c r="AA468" s="446" t="str">
        <f>IF(K468="","-",(IF(Z468&gt;0,(IF(K468=Datos!$B$72,Datos!$B$72,IF(AND(K468=Datos!$B$73,Z468&gt;0.49),Datos!$B$72,IF(AND(K468=Datos!$B$74,Z468&gt;0.74),Datos!$B$72,IF(AND(K468=Datos!$B$74,Z468&lt;0.75,Z468&gt;0.49),Datos!$B$73,IF(AND(K468=Datos!$B$75,Z468&gt;0.74),Datos!$B$73,IF(AND(K468=Datos!$B$75,Z468&lt;0.75,Z468&gt;0.49),Datos!$B$74,IF(AND(K468=Datos!$B$76,Z468&gt;0.74),Datos!$B$74,IF(AND(K468=Datos!$B$76,Z468&lt;0.75,Z468&gt;0.49),Datos!$B$75,K468))))))))),K468)))</f>
        <v>-</v>
      </c>
      <c r="AB468" s="449" t="str">
        <f>IF(AND(Y468=Datos!$B$186,AA468=Datos!$B$193),Datos!$D$186,IF(AND(Y468=Datos!$B$186,AA468=Datos!$B$194),Datos!$E$186,IF(AND(Y468=Datos!$B$186,AA468=Datos!$B$195),Datos!$F$186,IF(AND(Y468=Datos!$B$186,AA468=Datos!$B$196),Datos!$G$186,IF(AND(Y468=Datos!$B$186,AA468=Datos!$B$197),Datos!$H$186,IF(AND(Y468=Datos!$B$187,AA468=Datos!$B$193),Datos!$D$187,IF(AND(Y468=Datos!$B$187,AA468=Datos!$B$194),Datos!$E$187,IF(AND(Y468=Datos!$B$187,AA468=Datos!$B$195),Datos!$F$187,IF(AND(Y468=Datos!$B$187,AA468=Datos!$B$196),Datos!$G$187,IF(AND(Y468=Datos!$B$187,AA468=Datos!$B$197),Datos!$H$187,IF(AND(Y468=Datos!$B$188,AA468=Datos!$B$193),Datos!$D$188,IF(AND(Y468=Datos!$B$188,AA468=Datos!$B$194),Datos!$E$188,IF(AND(Y468=Datos!$B$188,AA468=Datos!$B$195),Datos!$F$188,IF(AND(Y468=Datos!$B$188,AA468=Datos!$B$196),Datos!$G$188,IF(AND(Y468=Datos!$B$188,AA468=Datos!$B$197),Datos!$H$188,IF(AND(Y468=Datos!$B$189,AA468=Datos!$B$193),Datos!$D$189,IF(AND(Y468=Datos!$B$189,AA468=Datos!$B$194),Datos!$E$189,IF(AND(Y468=Datos!$B$189,AA468=Datos!$B$195),Datos!$F$189,IF(AND(Y468=Datos!$B$189,AA468=Datos!$B$196),Datos!$G$189,IF(AND(Y468=Datos!$B$189,AA468=Datos!$B$197),Datos!$H$189,IF(AND(Y468=Datos!$B$190,AA468=Datos!$B$193),Datos!$D$190,IF(AND(Y468=Datos!$B$190,AA468=Datos!$B$194),Datos!$E$190,IF(AND(Y468=Datos!$B$190,AA468=Datos!$B$195),Datos!$F$190,IF(AND(Y468=Datos!$B$190,AA468=Datos!$B$196),Datos!$G$190,IF(AND(Y468=Datos!$B$190,AA468=Datos!$B$197),Datos!$H$190,"-")))))))))))))))))))))))))</f>
        <v>-</v>
      </c>
      <c r="AC468" s="51"/>
    </row>
    <row r="469" spans="1:29" s="4" customFormat="1" ht="30" customHeight="1" x14ac:dyDescent="0.25">
      <c r="A469" s="105"/>
      <c r="B469" s="460"/>
      <c r="C469" s="461"/>
      <c r="D469" s="465"/>
      <c r="E469" s="469"/>
      <c r="F469" s="470"/>
      <c r="G469" s="259"/>
      <c r="H469" s="52"/>
      <c r="I469" s="53"/>
      <c r="J469" s="317"/>
      <c r="K469" s="317"/>
      <c r="L469" s="450"/>
      <c r="M469" s="53"/>
      <c r="N469" s="52"/>
      <c r="O469" s="52"/>
      <c r="P469" s="52"/>
      <c r="Q469" s="52"/>
      <c r="R469" s="53"/>
      <c r="S469" s="52"/>
      <c r="T469" s="52"/>
      <c r="U469" s="52"/>
      <c r="V469" s="52"/>
      <c r="W469" s="54">
        <f>((IF(S469=Datos!$B$83,0,IF(S469=Datos!$B$84,5,IF(S469=Datos!$B$85,10,IF(S469=Datos!$B$86,15,IF(S469=Datos!$B$87,20,IF(S469=Datos!$B$88,25,0)))))))/100)+((IF(T469=Datos!$B$83,0,IF(T469=Datos!$B$84,5,IF(T469=Datos!$B$85,10,IF(T469=Datos!$B$86,15,IF(T469=Datos!$B$87,20,IF(T469=Datos!$B$88,25,0)))))))/100)+((IF(U469=Datos!$B$83,0,IF(U469=Datos!$B$84,5,IF(U469=Datos!$B$85,10,IF(U469=Datos!$B$86,15,IF(U469=Datos!$B$87,20,IF(U469=Datos!$B$88,25,0)))))))/100)+((IF(V469=Datos!$B$83,0,IF(V469=Datos!$B$84,5,IF(V469=Datos!$B$85,10,IF(V469=Datos!$B$86,15,IF(V469=Datos!$B$87,20,IF(V469=Datos!$B$88,25,0)))))))/100)</f>
        <v>0</v>
      </c>
      <c r="X469" s="453"/>
      <c r="Y469" s="447"/>
      <c r="Z469" s="456"/>
      <c r="AA469" s="447"/>
      <c r="AB469" s="450"/>
      <c r="AC469" s="55"/>
    </row>
    <row r="470" spans="1:29" s="4" customFormat="1" ht="30" customHeight="1" x14ac:dyDescent="0.25">
      <c r="A470" s="105"/>
      <c r="B470" s="460"/>
      <c r="C470" s="461"/>
      <c r="D470" s="465"/>
      <c r="E470" s="469"/>
      <c r="F470" s="470"/>
      <c r="G470" s="259"/>
      <c r="H470" s="52"/>
      <c r="I470" s="53"/>
      <c r="J470" s="317"/>
      <c r="K470" s="317"/>
      <c r="L470" s="450"/>
      <c r="M470" s="53"/>
      <c r="N470" s="52"/>
      <c r="O470" s="52"/>
      <c r="P470" s="52"/>
      <c r="Q470" s="52"/>
      <c r="R470" s="53"/>
      <c r="S470" s="52"/>
      <c r="T470" s="52"/>
      <c r="U470" s="52"/>
      <c r="V470" s="52"/>
      <c r="W470" s="54">
        <f>((IF(S470=Datos!$B$83,0,IF(S470=Datos!$B$84,5,IF(S470=Datos!$B$85,10,IF(S470=Datos!$B$86,15,IF(S470=Datos!$B$87,20,IF(S470=Datos!$B$88,25,0)))))))/100)+((IF(T470=Datos!$B$83,0,IF(T470=Datos!$B$84,5,IF(T470=Datos!$B$85,10,IF(T470=Datos!$B$86,15,IF(T470=Datos!$B$87,20,IF(T470=Datos!$B$88,25,0)))))))/100)+((IF(U470=Datos!$B$83,0,IF(U470=Datos!$B$84,5,IF(U470=Datos!$B$85,10,IF(U470=Datos!$B$86,15,IF(U470=Datos!$B$87,20,IF(U470=Datos!$B$88,25,0)))))))/100)+((IF(V470=Datos!$B$83,0,IF(V470=Datos!$B$84,5,IF(V470=Datos!$B$85,10,IF(V470=Datos!$B$86,15,IF(V470=Datos!$B$87,20,IF(V470=Datos!$B$88,25,0)))))))/100)</f>
        <v>0</v>
      </c>
      <c r="X470" s="453"/>
      <c r="Y470" s="447"/>
      <c r="Z470" s="456"/>
      <c r="AA470" s="447"/>
      <c r="AB470" s="450"/>
      <c r="AC470" s="55"/>
    </row>
    <row r="471" spans="1:29" s="4" customFormat="1" ht="30" customHeight="1" x14ac:dyDescent="0.25">
      <c r="A471" s="105"/>
      <c r="B471" s="460"/>
      <c r="C471" s="461"/>
      <c r="D471" s="465"/>
      <c r="E471" s="469"/>
      <c r="F471" s="470"/>
      <c r="G471" s="259"/>
      <c r="H471" s="52"/>
      <c r="I471" s="53"/>
      <c r="J471" s="317"/>
      <c r="K471" s="317"/>
      <c r="L471" s="450"/>
      <c r="M471" s="53"/>
      <c r="N471" s="52"/>
      <c r="O471" s="52"/>
      <c r="P471" s="52"/>
      <c r="Q471" s="52"/>
      <c r="R471" s="53"/>
      <c r="S471" s="52"/>
      <c r="T471" s="52"/>
      <c r="U471" s="52"/>
      <c r="V471" s="52"/>
      <c r="W471" s="54">
        <f>((IF(S471=Datos!$B$83,0,IF(S471=Datos!$B$84,5,IF(S471=Datos!$B$85,10,IF(S471=Datos!$B$86,15,IF(S471=Datos!$B$87,20,IF(S471=Datos!$B$88,25,0)))))))/100)+((IF(T471=Datos!$B$83,0,IF(T471=Datos!$B$84,5,IF(T471=Datos!$B$85,10,IF(T471=Datos!$B$86,15,IF(T471=Datos!$B$87,20,IF(T471=Datos!$B$88,25,0)))))))/100)+((IF(U471=Datos!$B$83,0,IF(U471=Datos!$B$84,5,IF(U471=Datos!$B$85,10,IF(U471=Datos!$B$86,15,IF(U471=Datos!$B$87,20,IF(U471=Datos!$B$88,25,0)))))))/100)+((IF(V471=Datos!$B$83,0,IF(V471=Datos!$B$84,5,IF(V471=Datos!$B$85,10,IF(V471=Datos!$B$86,15,IF(V471=Datos!$B$87,20,IF(V471=Datos!$B$88,25,0)))))))/100)</f>
        <v>0</v>
      </c>
      <c r="X471" s="453"/>
      <c r="Y471" s="447"/>
      <c r="Z471" s="456"/>
      <c r="AA471" s="447"/>
      <c r="AB471" s="450"/>
      <c r="AC471" s="55"/>
    </row>
    <row r="472" spans="1:29" s="4" customFormat="1" ht="30" customHeight="1" x14ac:dyDescent="0.25">
      <c r="A472" s="105"/>
      <c r="B472" s="460"/>
      <c r="C472" s="461"/>
      <c r="D472" s="465"/>
      <c r="E472" s="469"/>
      <c r="F472" s="470"/>
      <c r="G472" s="259"/>
      <c r="H472" s="52"/>
      <c r="I472" s="53"/>
      <c r="J472" s="317"/>
      <c r="K472" s="317"/>
      <c r="L472" s="450"/>
      <c r="M472" s="53"/>
      <c r="N472" s="52"/>
      <c r="O472" s="52"/>
      <c r="P472" s="52"/>
      <c r="Q472" s="52"/>
      <c r="R472" s="53"/>
      <c r="S472" s="52"/>
      <c r="T472" s="52"/>
      <c r="U472" s="52"/>
      <c r="V472" s="52"/>
      <c r="W472" s="54">
        <f>((IF(S472=Datos!$B$83,0,IF(S472=Datos!$B$84,5,IF(S472=Datos!$B$85,10,IF(S472=Datos!$B$86,15,IF(S472=Datos!$B$87,20,IF(S472=Datos!$B$88,25,0)))))))/100)+((IF(T472=Datos!$B$83,0,IF(T472=Datos!$B$84,5,IF(T472=Datos!$B$85,10,IF(T472=Datos!$B$86,15,IF(T472=Datos!$B$87,20,IF(T472=Datos!$B$88,25,0)))))))/100)+((IF(U472=Datos!$B$83,0,IF(U472=Datos!$B$84,5,IF(U472=Datos!$B$85,10,IF(U472=Datos!$B$86,15,IF(U472=Datos!$B$87,20,IF(U472=Datos!$B$88,25,0)))))))/100)+((IF(V472=Datos!$B$83,0,IF(V472=Datos!$B$84,5,IF(V472=Datos!$B$85,10,IF(V472=Datos!$B$86,15,IF(V472=Datos!$B$87,20,IF(V472=Datos!$B$88,25,0)))))))/100)</f>
        <v>0</v>
      </c>
      <c r="X472" s="453"/>
      <c r="Y472" s="447"/>
      <c r="Z472" s="456"/>
      <c r="AA472" s="447"/>
      <c r="AB472" s="450"/>
      <c r="AC472" s="55"/>
    </row>
    <row r="473" spans="1:29" s="4" customFormat="1" ht="30" customHeight="1" thickBot="1" x14ac:dyDescent="0.3">
      <c r="A473" s="105"/>
      <c r="B473" s="462"/>
      <c r="C473" s="463"/>
      <c r="D473" s="466"/>
      <c r="E473" s="471"/>
      <c r="F473" s="472"/>
      <c r="G473" s="260"/>
      <c r="H473" s="70"/>
      <c r="I473" s="68"/>
      <c r="J473" s="318"/>
      <c r="K473" s="318"/>
      <c r="L473" s="451"/>
      <c r="M473" s="68"/>
      <c r="N473" s="70"/>
      <c r="O473" s="70"/>
      <c r="P473" s="70"/>
      <c r="Q473" s="70"/>
      <c r="R473" s="68"/>
      <c r="S473" s="70"/>
      <c r="T473" s="70"/>
      <c r="U473" s="70"/>
      <c r="V473" s="70"/>
      <c r="W473" s="69">
        <f>((IF(S473=Datos!$B$83,0,IF(S473=Datos!$B$84,5,IF(S473=Datos!$B$85,10,IF(S473=Datos!$B$86,15,IF(S473=Datos!$B$87,20,IF(S473=Datos!$B$88,25,0)))))))/100)+((IF(T473=Datos!$B$83,0,IF(T473=Datos!$B$84,5,IF(T473=Datos!$B$85,10,IF(T473=Datos!$B$86,15,IF(T473=Datos!$B$87,20,IF(T473=Datos!$B$88,25,0)))))))/100)+((IF(U473=Datos!$B$83,0,IF(U473=Datos!$B$84,5,IF(U473=Datos!$B$85,10,IF(U473=Datos!$B$86,15,IF(U473=Datos!$B$87,20,IF(U473=Datos!$B$88,25,0)))))))/100)+((IF(V473=Datos!$B$83,0,IF(V473=Datos!$B$84,5,IF(V473=Datos!$B$85,10,IF(V473=Datos!$B$86,15,IF(V473=Datos!$B$87,20,IF(V473=Datos!$B$88,25,0)))))))/100)</f>
        <v>0</v>
      </c>
      <c r="X473" s="454"/>
      <c r="Y473" s="448"/>
      <c r="Z473" s="457"/>
      <c r="AA473" s="448"/>
      <c r="AB473" s="451"/>
      <c r="AC473" s="59"/>
    </row>
    <row r="474" spans="1:29" s="4" customFormat="1" ht="30" customHeight="1" x14ac:dyDescent="0.25">
      <c r="A474" s="105"/>
      <c r="B474" s="458"/>
      <c r="C474" s="459"/>
      <c r="D474" s="464" t="str">
        <f>IF(B474=0,"",VLOOKUP(B474,'Datos SGC'!$B$50:$C$71,2))</f>
        <v/>
      </c>
      <c r="E474" s="467"/>
      <c r="F474" s="468"/>
      <c r="G474" s="258"/>
      <c r="H474" s="65"/>
      <c r="I474" s="66"/>
      <c r="J474" s="316"/>
      <c r="K474" s="316"/>
      <c r="L474" s="449" t="str">
        <f>IF(AND(J474=Datos!$B$186,K474=Datos!$B$193),Datos!$D$186,IF(AND(J474=Datos!$B$186,K474=Datos!$B$194),Datos!$E$186,IF(AND(J474=Datos!$B$186,K474=Datos!$B$195),Datos!$F$186,IF(AND(J474=Datos!$B$186,K474=Datos!$B$196),Datos!$G$186,IF(AND(J474=Datos!$B$186,K474=Datos!$B$197),Datos!$H$186,IF(AND(J474=Datos!$B$187,K474=Datos!$B$193),Datos!$D$187,IF(AND(J474=Datos!$B$187,K474=Datos!$B$194),Datos!$E$187,IF(AND(J474=Datos!$B$187,K474=Datos!$B$195),Datos!$F$187,IF(AND(J474=Datos!$B$187,K474=Datos!$B$196),Datos!$G$187,IF(AND(J474=Datos!$B$187,K474=Datos!$B$197),Datos!$H$187,IF(AND(J474=Datos!$B$188,K474=Datos!$B$193),Datos!$D$188,IF(AND(J474=Datos!$B$188,K474=Datos!$B$194),Datos!$E$188,IF(AND(J474=Datos!$B$188,K474=Datos!$B$195),Datos!$F$188,IF(AND(J474=Datos!$B$188,K474=Datos!$B$196),Datos!$G$188,IF(AND(J474=Datos!$B$188,K474=Datos!$B$197),Datos!$H$188,IF(AND(J474=Datos!$B$189,K474=Datos!$B$193),Datos!$D$189,IF(AND(J474=Datos!$B$189,K474=Datos!$B$194),Datos!$E$189,IF(AND(J474=Datos!$B$189,K474=Datos!$B$195),Datos!$F$189,IF(AND(J474=Datos!$B$189,K474=Datos!$B$196),Datos!$G$189,IF(AND(J474=Datos!$B$189,K474=Datos!$B$197),Datos!$H$189,IF(AND(J474=Datos!$B$190,K474=Datos!$B$193),Datos!$D$190,IF(AND(J474=Datos!$B$190,K474=Datos!$B$194),Datos!$E$190,IF(AND(J474=Datos!$B$190,K474=Datos!$B$195),Datos!$F$190,IF(AND(J474=Datos!$B$190,K474=Datos!$B$196),Datos!$G$190,IF(AND(J474=Datos!$B$190,K474=Datos!$B$197),Datos!$H$190,"-")))))))))))))))))))))))))</f>
        <v>-</v>
      </c>
      <c r="M474" s="66"/>
      <c r="N474" s="65"/>
      <c r="O474" s="65"/>
      <c r="P474" s="65"/>
      <c r="Q474" s="65"/>
      <c r="R474" s="66"/>
      <c r="S474" s="65"/>
      <c r="T474" s="65"/>
      <c r="U474" s="65"/>
      <c r="V474" s="65"/>
      <c r="W474" s="64">
        <f>((IF(S474=Datos!$B$83,0,IF(S474=Datos!$B$84,5,IF(S474=Datos!$B$85,10,IF(S474=Datos!$B$86,15,IF(S474=Datos!$B$87,20,IF(S474=Datos!$B$88,25,0)))))))/100)+((IF(T474=Datos!$B$83,0,IF(T474=Datos!$B$84,5,IF(T474=Datos!$B$85,10,IF(T474=Datos!$B$86,15,IF(T474=Datos!$B$87,20,IF(T474=Datos!$B$88,25,0)))))))/100)+((IF(U474=Datos!$B$83,0,IF(U474=Datos!$B$84,5,IF(U474=Datos!$B$85,10,IF(U474=Datos!$B$86,15,IF(U474=Datos!$B$87,20,IF(U474=Datos!$B$88,25,0)))))))/100)+((IF(V474=Datos!$B$83,0,IF(V474=Datos!$B$84,5,IF(V474=Datos!$B$85,10,IF(V474=Datos!$B$86,15,IF(V474=Datos!$B$87,20,IF(V474=Datos!$B$88,25,0)))))))/100)</f>
        <v>0</v>
      </c>
      <c r="X474" s="452">
        <f>IF(ISERROR((IF(R474=Datos!$B$80,W474,0)+IF(R475=Datos!$B$80,W475,0)+IF(R476=Datos!$B$80,W476,0)+IF(R477=Datos!$B$80,W477,0)+IF(R478=Datos!$B$80,W478,0)+IF(R479=Datos!$B$80,W479,0))/(IF(R474=Datos!$B$80,1,0)+IF(R475=Datos!$B$80,1,0)+IF(R476=Datos!$B$80,1,0)+IF(R477=Datos!$B$80,1,0)+IF(R478=Datos!$B$80,1,0)+IF(R479=Datos!$B$80,1,0))),0,(IF(R474=Datos!$B$80,W474,0)+IF(R475=Datos!$B$80,W475,0)+IF(R476=Datos!$B$80,W476,0)+IF(R477=Datos!$B$80,W477,0)+IF(R478=Datos!$B$80,W478,0)+IF(R479=Datos!$B$80,W479,0))/(IF(R474=Datos!$B$80,1,0)+IF(R475=Datos!$B$80,1,0)+IF(R476=Datos!$B$80,1,0)+IF(R477=Datos!$B$80,1,0)+IF(R478=Datos!$B$80,1,0)+IF(R479=Datos!$B$80,1,0)))</f>
        <v>0</v>
      </c>
      <c r="Y474" s="446" t="str">
        <f>IF(J474="","-",(IF(X474&gt;0,(IF(J474=Datos!$B$65,Datos!$B$65,IF(AND(J474=Datos!$B$66,X474&gt;0.49),Datos!$B$65,IF(AND(J474=Datos!$B$67,X474&gt;0.74),Datos!$B$65,IF(AND(J474=Datos!$B$67,X474&lt;0.75,X474&gt;0.49),Datos!$B$66,IF(AND(J474=Datos!$B$68,X474&gt;0.74),Datos!$B$66,IF(AND(J474=Datos!$B$68,X474&lt;0.75,X474&gt;0.49),Datos!$B$67,IF(AND(J474=Datos!$B$69,X474&gt;0.74),Datos!$B$67,IF(AND(J474=Datos!$B$69,X474&lt;0.75,X474&gt;0.49),Datos!$B$68,J474))))))))),J474)))</f>
        <v>-</v>
      </c>
      <c r="Z474" s="455">
        <f>IF(ISERROR((IF(R474=Datos!$B$79,W474,0)+IF(R475=Datos!$B$79,W475,0)+IF(R476=Datos!$B$79,W476,0)+IF(R477=Datos!$B$79,W477,0)+IF(R478=Datos!$B$79,W478,0)+IF(R479=Datos!$B$79,W479,0))/(IF(R474=Datos!$B$79,1,0)+IF(R475=Datos!$B$79,1,0)+IF(R476=Datos!$B$79,1,0)+IF(R477=Datos!$B$79,1,0)+IF(R478=Datos!$B$79,1,0)+IF(R479=Datos!$B$79,1,0))),0,(IF(R474=Datos!$B$79,W474,0)+IF(R475=Datos!$B$79,W475,0)+IF(R476=Datos!$B$79,W476,0)+IF(R477=Datos!$B$79,W477,0)+IF(R478=Datos!$B$79,W478,0)+IF(R479=Datos!$B$79,W479,0))/(IF(R474=Datos!$B$79,1,0)+IF(R475=Datos!$B$79,1,0)+IF(R476=Datos!$B$79,1,0)+IF(R477=Datos!$B$79,1,0)+IF(R478=Datos!$B$79,1,0)+IF(R479=Datos!$B$79,1,0)))</f>
        <v>0</v>
      </c>
      <c r="AA474" s="446" t="str">
        <f>IF(K474="","-",(IF(Z474&gt;0,(IF(K474=Datos!$B$72,Datos!$B$72,IF(AND(K474=Datos!$B$73,Z474&gt;0.49),Datos!$B$72,IF(AND(K474=Datos!$B$74,Z474&gt;0.74),Datos!$B$72,IF(AND(K474=Datos!$B$74,Z474&lt;0.75,Z474&gt;0.49),Datos!$B$73,IF(AND(K474=Datos!$B$75,Z474&gt;0.74),Datos!$B$73,IF(AND(K474=Datos!$B$75,Z474&lt;0.75,Z474&gt;0.49),Datos!$B$74,IF(AND(K474=Datos!$B$76,Z474&gt;0.74),Datos!$B$74,IF(AND(K474=Datos!$B$76,Z474&lt;0.75,Z474&gt;0.49),Datos!$B$75,K474))))))))),K474)))</f>
        <v>-</v>
      </c>
      <c r="AB474" s="449" t="str">
        <f>IF(AND(Y474=Datos!$B$186,AA474=Datos!$B$193),Datos!$D$186,IF(AND(Y474=Datos!$B$186,AA474=Datos!$B$194),Datos!$E$186,IF(AND(Y474=Datos!$B$186,AA474=Datos!$B$195),Datos!$F$186,IF(AND(Y474=Datos!$B$186,AA474=Datos!$B$196),Datos!$G$186,IF(AND(Y474=Datos!$B$186,AA474=Datos!$B$197),Datos!$H$186,IF(AND(Y474=Datos!$B$187,AA474=Datos!$B$193),Datos!$D$187,IF(AND(Y474=Datos!$B$187,AA474=Datos!$B$194),Datos!$E$187,IF(AND(Y474=Datos!$B$187,AA474=Datos!$B$195),Datos!$F$187,IF(AND(Y474=Datos!$B$187,AA474=Datos!$B$196),Datos!$G$187,IF(AND(Y474=Datos!$B$187,AA474=Datos!$B$197),Datos!$H$187,IF(AND(Y474=Datos!$B$188,AA474=Datos!$B$193),Datos!$D$188,IF(AND(Y474=Datos!$B$188,AA474=Datos!$B$194),Datos!$E$188,IF(AND(Y474=Datos!$B$188,AA474=Datos!$B$195),Datos!$F$188,IF(AND(Y474=Datos!$B$188,AA474=Datos!$B$196),Datos!$G$188,IF(AND(Y474=Datos!$B$188,AA474=Datos!$B$197),Datos!$H$188,IF(AND(Y474=Datos!$B$189,AA474=Datos!$B$193),Datos!$D$189,IF(AND(Y474=Datos!$B$189,AA474=Datos!$B$194),Datos!$E$189,IF(AND(Y474=Datos!$B$189,AA474=Datos!$B$195),Datos!$F$189,IF(AND(Y474=Datos!$B$189,AA474=Datos!$B$196),Datos!$G$189,IF(AND(Y474=Datos!$B$189,AA474=Datos!$B$197),Datos!$H$189,IF(AND(Y474=Datos!$B$190,AA474=Datos!$B$193),Datos!$D$190,IF(AND(Y474=Datos!$B$190,AA474=Datos!$B$194),Datos!$E$190,IF(AND(Y474=Datos!$B$190,AA474=Datos!$B$195),Datos!$F$190,IF(AND(Y474=Datos!$B$190,AA474=Datos!$B$196),Datos!$G$190,IF(AND(Y474=Datos!$B$190,AA474=Datos!$B$197),Datos!$H$190,"-")))))))))))))))))))))))))</f>
        <v>-</v>
      </c>
      <c r="AC474" s="51"/>
    </row>
    <row r="475" spans="1:29" s="4" customFormat="1" ht="30" customHeight="1" x14ac:dyDescent="0.25">
      <c r="A475" s="105"/>
      <c r="B475" s="460"/>
      <c r="C475" s="461"/>
      <c r="D475" s="465"/>
      <c r="E475" s="469"/>
      <c r="F475" s="470"/>
      <c r="G475" s="259"/>
      <c r="H475" s="52"/>
      <c r="I475" s="53"/>
      <c r="J475" s="317"/>
      <c r="K475" s="317"/>
      <c r="L475" s="450"/>
      <c r="M475" s="53"/>
      <c r="N475" s="52"/>
      <c r="O475" s="52"/>
      <c r="P475" s="52"/>
      <c r="Q475" s="52"/>
      <c r="R475" s="53"/>
      <c r="S475" s="52"/>
      <c r="T475" s="52"/>
      <c r="U475" s="52"/>
      <c r="V475" s="52"/>
      <c r="W475" s="54">
        <f>((IF(S475=Datos!$B$83,0,IF(S475=Datos!$B$84,5,IF(S475=Datos!$B$85,10,IF(S475=Datos!$B$86,15,IF(S475=Datos!$B$87,20,IF(S475=Datos!$B$88,25,0)))))))/100)+((IF(T475=Datos!$B$83,0,IF(T475=Datos!$B$84,5,IF(T475=Datos!$B$85,10,IF(T475=Datos!$B$86,15,IF(T475=Datos!$B$87,20,IF(T475=Datos!$B$88,25,0)))))))/100)+((IF(U475=Datos!$B$83,0,IF(U475=Datos!$B$84,5,IF(U475=Datos!$B$85,10,IF(U475=Datos!$B$86,15,IF(U475=Datos!$B$87,20,IF(U475=Datos!$B$88,25,0)))))))/100)+((IF(V475=Datos!$B$83,0,IF(V475=Datos!$B$84,5,IF(V475=Datos!$B$85,10,IF(V475=Datos!$B$86,15,IF(V475=Datos!$B$87,20,IF(V475=Datos!$B$88,25,0)))))))/100)</f>
        <v>0</v>
      </c>
      <c r="X475" s="453"/>
      <c r="Y475" s="447"/>
      <c r="Z475" s="456"/>
      <c r="AA475" s="447"/>
      <c r="AB475" s="450"/>
      <c r="AC475" s="55"/>
    </row>
    <row r="476" spans="1:29" s="4" customFormat="1" ht="30" customHeight="1" x14ac:dyDescent="0.25">
      <c r="A476" s="105"/>
      <c r="B476" s="460"/>
      <c r="C476" s="461"/>
      <c r="D476" s="465"/>
      <c r="E476" s="469"/>
      <c r="F476" s="470"/>
      <c r="G476" s="259"/>
      <c r="H476" s="52"/>
      <c r="I476" s="53"/>
      <c r="J476" s="317"/>
      <c r="K476" s="317"/>
      <c r="L476" s="450"/>
      <c r="M476" s="53"/>
      <c r="N476" s="52"/>
      <c r="O476" s="52"/>
      <c r="P476" s="52"/>
      <c r="Q476" s="52"/>
      <c r="R476" s="53"/>
      <c r="S476" s="52"/>
      <c r="T476" s="52"/>
      <c r="U476" s="52"/>
      <c r="V476" s="52"/>
      <c r="W476" s="54">
        <f>((IF(S476=Datos!$B$83,0,IF(S476=Datos!$B$84,5,IF(S476=Datos!$B$85,10,IF(S476=Datos!$B$86,15,IF(S476=Datos!$B$87,20,IF(S476=Datos!$B$88,25,0)))))))/100)+((IF(T476=Datos!$B$83,0,IF(T476=Datos!$B$84,5,IF(T476=Datos!$B$85,10,IF(T476=Datos!$B$86,15,IF(T476=Datos!$B$87,20,IF(T476=Datos!$B$88,25,0)))))))/100)+((IF(U476=Datos!$B$83,0,IF(U476=Datos!$B$84,5,IF(U476=Datos!$B$85,10,IF(U476=Datos!$B$86,15,IF(U476=Datos!$B$87,20,IF(U476=Datos!$B$88,25,0)))))))/100)+((IF(V476=Datos!$B$83,0,IF(V476=Datos!$B$84,5,IF(V476=Datos!$B$85,10,IF(V476=Datos!$B$86,15,IF(V476=Datos!$B$87,20,IF(V476=Datos!$B$88,25,0)))))))/100)</f>
        <v>0</v>
      </c>
      <c r="X476" s="453"/>
      <c r="Y476" s="447"/>
      <c r="Z476" s="456"/>
      <c r="AA476" s="447"/>
      <c r="AB476" s="450"/>
      <c r="AC476" s="55"/>
    </row>
    <row r="477" spans="1:29" s="4" customFormat="1" ht="30" customHeight="1" x14ac:dyDescent="0.25">
      <c r="A477" s="105"/>
      <c r="B477" s="460"/>
      <c r="C477" s="461"/>
      <c r="D477" s="465"/>
      <c r="E477" s="469"/>
      <c r="F477" s="470"/>
      <c r="G477" s="259"/>
      <c r="H477" s="52"/>
      <c r="I477" s="53"/>
      <c r="J477" s="317"/>
      <c r="K477" s="317"/>
      <c r="L477" s="450"/>
      <c r="M477" s="53"/>
      <c r="N477" s="52"/>
      <c r="O477" s="52"/>
      <c r="P477" s="52"/>
      <c r="Q477" s="52"/>
      <c r="R477" s="53"/>
      <c r="S477" s="52"/>
      <c r="T477" s="52"/>
      <c r="U477" s="52"/>
      <c r="V477" s="52"/>
      <c r="W477" s="54">
        <f>((IF(S477=Datos!$B$83,0,IF(S477=Datos!$B$84,5,IF(S477=Datos!$B$85,10,IF(S477=Datos!$B$86,15,IF(S477=Datos!$B$87,20,IF(S477=Datos!$B$88,25,0)))))))/100)+((IF(T477=Datos!$B$83,0,IF(T477=Datos!$B$84,5,IF(T477=Datos!$B$85,10,IF(T477=Datos!$B$86,15,IF(T477=Datos!$B$87,20,IF(T477=Datos!$B$88,25,0)))))))/100)+((IF(U477=Datos!$B$83,0,IF(U477=Datos!$B$84,5,IF(U477=Datos!$B$85,10,IF(U477=Datos!$B$86,15,IF(U477=Datos!$B$87,20,IF(U477=Datos!$B$88,25,0)))))))/100)+((IF(V477=Datos!$B$83,0,IF(V477=Datos!$B$84,5,IF(V477=Datos!$B$85,10,IF(V477=Datos!$B$86,15,IF(V477=Datos!$B$87,20,IF(V477=Datos!$B$88,25,0)))))))/100)</f>
        <v>0</v>
      </c>
      <c r="X477" s="453"/>
      <c r="Y477" s="447"/>
      <c r="Z477" s="456"/>
      <c r="AA477" s="447"/>
      <c r="AB477" s="450"/>
      <c r="AC477" s="55"/>
    </row>
    <row r="478" spans="1:29" s="4" customFormat="1" ht="30" customHeight="1" x14ac:dyDescent="0.25">
      <c r="A478" s="105"/>
      <c r="B478" s="460"/>
      <c r="C478" s="461"/>
      <c r="D478" s="465"/>
      <c r="E478" s="469"/>
      <c r="F478" s="470"/>
      <c r="G478" s="259"/>
      <c r="H478" s="52"/>
      <c r="I478" s="53"/>
      <c r="J478" s="317"/>
      <c r="K478" s="317"/>
      <c r="L478" s="450"/>
      <c r="M478" s="53"/>
      <c r="N478" s="52"/>
      <c r="O478" s="52"/>
      <c r="P478" s="52"/>
      <c r="Q478" s="52"/>
      <c r="R478" s="53"/>
      <c r="S478" s="52"/>
      <c r="T478" s="52"/>
      <c r="U478" s="52"/>
      <c r="V478" s="52"/>
      <c r="W478" s="54">
        <f>((IF(S478=Datos!$B$83,0,IF(S478=Datos!$B$84,5,IF(S478=Datos!$B$85,10,IF(S478=Datos!$B$86,15,IF(S478=Datos!$B$87,20,IF(S478=Datos!$B$88,25,0)))))))/100)+((IF(T478=Datos!$B$83,0,IF(T478=Datos!$B$84,5,IF(T478=Datos!$B$85,10,IF(T478=Datos!$B$86,15,IF(T478=Datos!$B$87,20,IF(T478=Datos!$B$88,25,0)))))))/100)+((IF(U478=Datos!$B$83,0,IF(U478=Datos!$B$84,5,IF(U478=Datos!$B$85,10,IF(U478=Datos!$B$86,15,IF(U478=Datos!$B$87,20,IF(U478=Datos!$B$88,25,0)))))))/100)+((IF(V478=Datos!$B$83,0,IF(V478=Datos!$B$84,5,IF(V478=Datos!$B$85,10,IF(V478=Datos!$B$86,15,IF(V478=Datos!$B$87,20,IF(V478=Datos!$B$88,25,0)))))))/100)</f>
        <v>0</v>
      </c>
      <c r="X478" s="453"/>
      <c r="Y478" s="447"/>
      <c r="Z478" s="456"/>
      <c r="AA478" s="447"/>
      <c r="AB478" s="450"/>
      <c r="AC478" s="55"/>
    </row>
    <row r="479" spans="1:29" s="4" customFormat="1" ht="30" customHeight="1" thickBot="1" x14ac:dyDescent="0.3">
      <c r="A479" s="105"/>
      <c r="B479" s="462"/>
      <c r="C479" s="463"/>
      <c r="D479" s="466"/>
      <c r="E479" s="471"/>
      <c r="F479" s="472"/>
      <c r="G479" s="260"/>
      <c r="H479" s="70"/>
      <c r="I479" s="68"/>
      <c r="J479" s="318"/>
      <c r="K479" s="318"/>
      <c r="L479" s="451"/>
      <c r="M479" s="68"/>
      <c r="N479" s="70"/>
      <c r="O479" s="70"/>
      <c r="P479" s="70"/>
      <c r="Q479" s="70"/>
      <c r="R479" s="68"/>
      <c r="S479" s="70"/>
      <c r="T479" s="70"/>
      <c r="U479" s="70"/>
      <c r="V479" s="70"/>
      <c r="W479" s="69">
        <f>((IF(S479=Datos!$B$83,0,IF(S479=Datos!$B$84,5,IF(S479=Datos!$B$85,10,IF(S479=Datos!$B$86,15,IF(S479=Datos!$B$87,20,IF(S479=Datos!$B$88,25,0)))))))/100)+((IF(T479=Datos!$B$83,0,IF(T479=Datos!$B$84,5,IF(T479=Datos!$B$85,10,IF(T479=Datos!$B$86,15,IF(T479=Datos!$B$87,20,IF(T479=Datos!$B$88,25,0)))))))/100)+((IF(U479=Datos!$B$83,0,IF(U479=Datos!$B$84,5,IF(U479=Datos!$B$85,10,IF(U479=Datos!$B$86,15,IF(U479=Datos!$B$87,20,IF(U479=Datos!$B$88,25,0)))))))/100)+((IF(V479=Datos!$B$83,0,IF(V479=Datos!$B$84,5,IF(V479=Datos!$B$85,10,IF(V479=Datos!$B$86,15,IF(V479=Datos!$B$87,20,IF(V479=Datos!$B$88,25,0)))))))/100)</f>
        <v>0</v>
      </c>
      <c r="X479" s="454"/>
      <c r="Y479" s="448"/>
      <c r="Z479" s="457"/>
      <c r="AA479" s="448"/>
      <c r="AB479" s="451"/>
      <c r="AC479" s="59"/>
    </row>
    <row r="480" spans="1:29" s="4" customFormat="1" ht="30" customHeight="1" x14ac:dyDescent="0.25">
      <c r="A480" s="105"/>
      <c r="B480" s="458"/>
      <c r="C480" s="459"/>
      <c r="D480" s="464" t="str">
        <f>IF(B480=0,"",VLOOKUP(B480,'Datos SGC'!$B$50:$C$71,2))</f>
        <v/>
      </c>
      <c r="E480" s="467"/>
      <c r="F480" s="468"/>
      <c r="G480" s="258"/>
      <c r="H480" s="65"/>
      <c r="I480" s="66"/>
      <c r="J480" s="316"/>
      <c r="K480" s="316"/>
      <c r="L480" s="449" t="str">
        <f>IF(AND(J480=Datos!$B$186,K480=Datos!$B$193),Datos!$D$186,IF(AND(J480=Datos!$B$186,K480=Datos!$B$194),Datos!$E$186,IF(AND(J480=Datos!$B$186,K480=Datos!$B$195),Datos!$F$186,IF(AND(J480=Datos!$B$186,K480=Datos!$B$196),Datos!$G$186,IF(AND(J480=Datos!$B$186,K480=Datos!$B$197),Datos!$H$186,IF(AND(J480=Datos!$B$187,K480=Datos!$B$193),Datos!$D$187,IF(AND(J480=Datos!$B$187,K480=Datos!$B$194),Datos!$E$187,IF(AND(J480=Datos!$B$187,K480=Datos!$B$195),Datos!$F$187,IF(AND(J480=Datos!$B$187,K480=Datos!$B$196),Datos!$G$187,IF(AND(J480=Datos!$B$187,K480=Datos!$B$197),Datos!$H$187,IF(AND(J480=Datos!$B$188,K480=Datos!$B$193),Datos!$D$188,IF(AND(J480=Datos!$B$188,K480=Datos!$B$194),Datos!$E$188,IF(AND(J480=Datos!$B$188,K480=Datos!$B$195),Datos!$F$188,IF(AND(J480=Datos!$B$188,K480=Datos!$B$196),Datos!$G$188,IF(AND(J480=Datos!$B$188,K480=Datos!$B$197),Datos!$H$188,IF(AND(J480=Datos!$B$189,K480=Datos!$B$193),Datos!$D$189,IF(AND(J480=Datos!$B$189,K480=Datos!$B$194),Datos!$E$189,IF(AND(J480=Datos!$B$189,K480=Datos!$B$195),Datos!$F$189,IF(AND(J480=Datos!$B$189,K480=Datos!$B$196),Datos!$G$189,IF(AND(J480=Datos!$B$189,K480=Datos!$B$197),Datos!$H$189,IF(AND(J480=Datos!$B$190,K480=Datos!$B$193),Datos!$D$190,IF(AND(J480=Datos!$B$190,K480=Datos!$B$194),Datos!$E$190,IF(AND(J480=Datos!$B$190,K480=Datos!$B$195),Datos!$F$190,IF(AND(J480=Datos!$B$190,K480=Datos!$B$196),Datos!$G$190,IF(AND(J480=Datos!$B$190,K480=Datos!$B$197),Datos!$H$190,"-")))))))))))))))))))))))))</f>
        <v>-</v>
      </c>
      <c r="M480" s="66"/>
      <c r="N480" s="65"/>
      <c r="O480" s="65"/>
      <c r="P480" s="65"/>
      <c r="Q480" s="65"/>
      <c r="R480" s="66"/>
      <c r="S480" s="65"/>
      <c r="T480" s="65"/>
      <c r="U480" s="65"/>
      <c r="V480" s="65"/>
      <c r="W480" s="64">
        <f>((IF(S480=Datos!$B$83,0,IF(S480=Datos!$B$84,5,IF(S480=Datos!$B$85,10,IF(S480=Datos!$B$86,15,IF(S480=Datos!$B$87,20,IF(S480=Datos!$B$88,25,0)))))))/100)+((IF(T480=Datos!$B$83,0,IF(T480=Datos!$B$84,5,IF(T480=Datos!$B$85,10,IF(T480=Datos!$B$86,15,IF(T480=Datos!$B$87,20,IF(T480=Datos!$B$88,25,0)))))))/100)+((IF(U480=Datos!$B$83,0,IF(U480=Datos!$B$84,5,IF(U480=Datos!$B$85,10,IF(U480=Datos!$B$86,15,IF(U480=Datos!$B$87,20,IF(U480=Datos!$B$88,25,0)))))))/100)+((IF(V480=Datos!$B$83,0,IF(V480=Datos!$B$84,5,IF(V480=Datos!$B$85,10,IF(V480=Datos!$B$86,15,IF(V480=Datos!$B$87,20,IF(V480=Datos!$B$88,25,0)))))))/100)</f>
        <v>0</v>
      </c>
      <c r="X480" s="452">
        <f>IF(ISERROR((IF(R480=Datos!$B$80,W480,0)+IF(R481=Datos!$B$80,W481,0)+IF(R482=Datos!$B$80,W482,0)+IF(R483=Datos!$B$80,W483,0)+IF(R484=Datos!$B$80,W484,0)+IF(R485=Datos!$B$80,W485,0))/(IF(R480=Datos!$B$80,1,0)+IF(R481=Datos!$B$80,1,0)+IF(R482=Datos!$B$80,1,0)+IF(R483=Datos!$B$80,1,0)+IF(R484=Datos!$B$80,1,0)+IF(R485=Datos!$B$80,1,0))),0,(IF(R480=Datos!$B$80,W480,0)+IF(R481=Datos!$B$80,W481,0)+IF(R482=Datos!$B$80,W482,0)+IF(R483=Datos!$B$80,W483,0)+IF(R484=Datos!$B$80,W484,0)+IF(R485=Datos!$B$80,W485,0))/(IF(R480=Datos!$B$80,1,0)+IF(R481=Datos!$B$80,1,0)+IF(R482=Datos!$B$80,1,0)+IF(R483=Datos!$B$80,1,0)+IF(R484=Datos!$B$80,1,0)+IF(R485=Datos!$B$80,1,0)))</f>
        <v>0</v>
      </c>
      <c r="Y480" s="446" t="str">
        <f>IF(J480="","-",(IF(X480&gt;0,(IF(J480=Datos!$B$65,Datos!$B$65,IF(AND(J480=Datos!$B$66,X480&gt;0.49),Datos!$B$65,IF(AND(J480=Datos!$B$67,X480&gt;0.74),Datos!$B$65,IF(AND(J480=Datos!$B$67,X480&lt;0.75,X480&gt;0.49),Datos!$B$66,IF(AND(J480=Datos!$B$68,X480&gt;0.74),Datos!$B$66,IF(AND(J480=Datos!$B$68,X480&lt;0.75,X480&gt;0.49),Datos!$B$67,IF(AND(J480=Datos!$B$69,X480&gt;0.74),Datos!$B$67,IF(AND(J480=Datos!$B$69,X480&lt;0.75,X480&gt;0.49),Datos!$B$68,J480))))))))),J480)))</f>
        <v>-</v>
      </c>
      <c r="Z480" s="455">
        <f>IF(ISERROR((IF(R480=Datos!$B$79,W480,0)+IF(R481=Datos!$B$79,W481,0)+IF(R482=Datos!$B$79,W482,0)+IF(R483=Datos!$B$79,W483,0)+IF(R484=Datos!$B$79,W484,0)+IF(R485=Datos!$B$79,W485,0))/(IF(R480=Datos!$B$79,1,0)+IF(R481=Datos!$B$79,1,0)+IF(R482=Datos!$B$79,1,0)+IF(R483=Datos!$B$79,1,0)+IF(R484=Datos!$B$79,1,0)+IF(R485=Datos!$B$79,1,0))),0,(IF(R480=Datos!$B$79,W480,0)+IF(R481=Datos!$B$79,W481,0)+IF(R482=Datos!$B$79,W482,0)+IF(R483=Datos!$B$79,W483,0)+IF(R484=Datos!$B$79,W484,0)+IF(R485=Datos!$B$79,W485,0))/(IF(R480=Datos!$B$79,1,0)+IF(R481=Datos!$B$79,1,0)+IF(R482=Datos!$B$79,1,0)+IF(R483=Datos!$B$79,1,0)+IF(R484=Datos!$B$79,1,0)+IF(R485=Datos!$B$79,1,0)))</f>
        <v>0</v>
      </c>
      <c r="AA480" s="446" t="str">
        <f>IF(K480="","-",(IF(Z480&gt;0,(IF(K480=Datos!$B$72,Datos!$B$72,IF(AND(K480=Datos!$B$73,Z480&gt;0.49),Datos!$B$72,IF(AND(K480=Datos!$B$74,Z480&gt;0.74),Datos!$B$72,IF(AND(K480=Datos!$B$74,Z480&lt;0.75,Z480&gt;0.49),Datos!$B$73,IF(AND(K480=Datos!$B$75,Z480&gt;0.74),Datos!$B$73,IF(AND(K480=Datos!$B$75,Z480&lt;0.75,Z480&gt;0.49),Datos!$B$74,IF(AND(K480=Datos!$B$76,Z480&gt;0.74),Datos!$B$74,IF(AND(K480=Datos!$B$76,Z480&lt;0.75,Z480&gt;0.49),Datos!$B$75,K480))))))))),K480)))</f>
        <v>-</v>
      </c>
      <c r="AB480" s="449" t="str">
        <f>IF(AND(Y480=Datos!$B$186,AA480=Datos!$B$193),Datos!$D$186,IF(AND(Y480=Datos!$B$186,AA480=Datos!$B$194),Datos!$E$186,IF(AND(Y480=Datos!$B$186,AA480=Datos!$B$195),Datos!$F$186,IF(AND(Y480=Datos!$B$186,AA480=Datos!$B$196),Datos!$G$186,IF(AND(Y480=Datos!$B$186,AA480=Datos!$B$197),Datos!$H$186,IF(AND(Y480=Datos!$B$187,AA480=Datos!$B$193),Datos!$D$187,IF(AND(Y480=Datos!$B$187,AA480=Datos!$B$194),Datos!$E$187,IF(AND(Y480=Datos!$B$187,AA480=Datos!$B$195),Datos!$F$187,IF(AND(Y480=Datos!$B$187,AA480=Datos!$B$196),Datos!$G$187,IF(AND(Y480=Datos!$B$187,AA480=Datos!$B$197),Datos!$H$187,IF(AND(Y480=Datos!$B$188,AA480=Datos!$B$193),Datos!$D$188,IF(AND(Y480=Datos!$B$188,AA480=Datos!$B$194),Datos!$E$188,IF(AND(Y480=Datos!$B$188,AA480=Datos!$B$195),Datos!$F$188,IF(AND(Y480=Datos!$B$188,AA480=Datos!$B$196),Datos!$G$188,IF(AND(Y480=Datos!$B$188,AA480=Datos!$B$197),Datos!$H$188,IF(AND(Y480=Datos!$B$189,AA480=Datos!$B$193),Datos!$D$189,IF(AND(Y480=Datos!$B$189,AA480=Datos!$B$194),Datos!$E$189,IF(AND(Y480=Datos!$B$189,AA480=Datos!$B$195),Datos!$F$189,IF(AND(Y480=Datos!$B$189,AA480=Datos!$B$196),Datos!$G$189,IF(AND(Y480=Datos!$B$189,AA480=Datos!$B$197),Datos!$H$189,IF(AND(Y480=Datos!$B$190,AA480=Datos!$B$193),Datos!$D$190,IF(AND(Y480=Datos!$B$190,AA480=Datos!$B$194),Datos!$E$190,IF(AND(Y480=Datos!$B$190,AA480=Datos!$B$195),Datos!$F$190,IF(AND(Y480=Datos!$B$190,AA480=Datos!$B$196),Datos!$G$190,IF(AND(Y480=Datos!$B$190,AA480=Datos!$B$197),Datos!$H$190,"-")))))))))))))))))))))))))</f>
        <v>-</v>
      </c>
      <c r="AC480" s="51"/>
    </row>
    <row r="481" spans="1:29" s="4" customFormat="1" ht="30" customHeight="1" x14ac:dyDescent="0.25">
      <c r="A481" s="105"/>
      <c r="B481" s="460"/>
      <c r="C481" s="461"/>
      <c r="D481" s="465"/>
      <c r="E481" s="469"/>
      <c r="F481" s="470"/>
      <c r="G481" s="259"/>
      <c r="H481" s="52"/>
      <c r="I481" s="53"/>
      <c r="J481" s="317"/>
      <c r="K481" s="317"/>
      <c r="L481" s="450"/>
      <c r="M481" s="53"/>
      <c r="N481" s="52"/>
      <c r="O481" s="52"/>
      <c r="P481" s="52"/>
      <c r="Q481" s="52"/>
      <c r="R481" s="53"/>
      <c r="S481" s="52"/>
      <c r="T481" s="52"/>
      <c r="U481" s="52"/>
      <c r="V481" s="52"/>
      <c r="W481" s="54">
        <f>((IF(S481=Datos!$B$83,0,IF(S481=Datos!$B$84,5,IF(S481=Datos!$B$85,10,IF(S481=Datos!$B$86,15,IF(S481=Datos!$B$87,20,IF(S481=Datos!$B$88,25,0)))))))/100)+((IF(T481=Datos!$B$83,0,IF(T481=Datos!$B$84,5,IF(T481=Datos!$B$85,10,IF(T481=Datos!$B$86,15,IF(T481=Datos!$B$87,20,IF(T481=Datos!$B$88,25,0)))))))/100)+((IF(U481=Datos!$B$83,0,IF(U481=Datos!$B$84,5,IF(U481=Datos!$B$85,10,IF(U481=Datos!$B$86,15,IF(U481=Datos!$B$87,20,IF(U481=Datos!$B$88,25,0)))))))/100)+((IF(V481=Datos!$B$83,0,IF(V481=Datos!$B$84,5,IF(V481=Datos!$B$85,10,IF(V481=Datos!$B$86,15,IF(V481=Datos!$B$87,20,IF(V481=Datos!$B$88,25,0)))))))/100)</f>
        <v>0</v>
      </c>
      <c r="X481" s="453"/>
      <c r="Y481" s="447"/>
      <c r="Z481" s="456"/>
      <c r="AA481" s="447"/>
      <c r="AB481" s="450"/>
      <c r="AC481" s="55"/>
    </row>
    <row r="482" spans="1:29" s="4" customFormat="1" ht="30" customHeight="1" x14ac:dyDescent="0.25">
      <c r="A482" s="105"/>
      <c r="B482" s="460"/>
      <c r="C482" s="461"/>
      <c r="D482" s="465"/>
      <c r="E482" s="469"/>
      <c r="F482" s="470"/>
      <c r="G482" s="259"/>
      <c r="H482" s="52"/>
      <c r="I482" s="53"/>
      <c r="J482" s="317"/>
      <c r="K482" s="317"/>
      <c r="L482" s="450"/>
      <c r="M482" s="53"/>
      <c r="N482" s="52"/>
      <c r="O482" s="52"/>
      <c r="P482" s="52"/>
      <c r="Q482" s="52"/>
      <c r="R482" s="53"/>
      <c r="S482" s="52"/>
      <c r="T482" s="52"/>
      <c r="U482" s="52"/>
      <c r="V482" s="52"/>
      <c r="W482" s="54">
        <f>((IF(S482=Datos!$B$83,0,IF(S482=Datos!$B$84,5,IF(S482=Datos!$B$85,10,IF(S482=Datos!$B$86,15,IF(S482=Datos!$B$87,20,IF(S482=Datos!$B$88,25,0)))))))/100)+((IF(T482=Datos!$B$83,0,IF(T482=Datos!$B$84,5,IF(T482=Datos!$B$85,10,IF(T482=Datos!$B$86,15,IF(T482=Datos!$B$87,20,IF(T482=Datos!$B$88,25,0)))))))/100)+((IF(U482=Datos!$B$83,0,IF(U482=Datos!$B$84,5,IF(U482=Datos!$B$85,10,IF(U482=Datos!$B$86,15,IF(U482=Datos!$B$87,20,IF(U482=Datos!$B$88,25,0)))))))/100)+((IF(V482=Datos!$B$83,0,IF(V482=Datos!$B$84,5,IF(V482=Datos!$B$85,10,IF(V482=Datos!$B$86,15,IF(V482=Datos!$B$87,20,IF(V482=Datos!$B$88,25,0)))))))/100)</f>
        <v>0</v>
      </c>
      <c r="X482" s="453"/>
      <c r="Y482" s="447"/>
      <c r="Z482" s="456"/>
      <c r="AA482" s="447"/>
      <c r="AB482" s="450"/>
      <c r="AC482" s="55"/>
    </row>
    <row r="483" spans="1:29" s="4" customFormat="1" ht="30" customHeight="1" x14ac:dyDescent="0.25">
      <c r="A483" s="105"/>
      <c r="B483" s="460"/>
      <c r="C483" s="461"/>
      <c r="D483" s="465"/>
      <c r="E483" s="469"/>
      <c r="F483" s="470"/>
      <c r="G483" s="259"/>
      <c r="H483" s="52"/>
      <c r="I483" s="53"/>
      <c r="J483" s="317"/>
      <c r="K483" s="317"/>
      <c r="L483" s="450"/>
      <c r="M483" s="53"/>
      <c r="N483" s="52"/>
      <c r="O483" s="52"/>
      <c r="P483" s="52"/>
      <c r="Q483" s="52"/>
      <c r="R483" s="53"/>
      <c r="S483" s="52"/>
      <c r="T483" s="52"/>
      <c r="U483" s="52"/>
      <c r="V483" s="52"/>
      <c r="W483" s="54">
        <f>((IF(S483=Datos!$B$83,0,IF(S483=Datos!$B$84,5,IF(S483=Datos!$B$85,10,IF(S483=Datos!$B$86,15,IF(S483=Datos!$B$87,20,IF(S483=Datos!$B$88,25,0)))))))/100)+((IF(T483=Datos!$B$83,0,IF(T483=Datos!$B$84,5,IF(T483=Datos!$B$85,10,IF(T483=Datos!$B$86,15,IF(T483=Datos!$B$87,20,IF(T483=Datos!$B$88,25,0)))))))/100)+((IF(U483=Datos!$B$83,0,IF(U483=Datos!$B$84,5,IF(U483=Datos!$B$85,10,IF(U483=Datos!$B$86,15,IF(U483=Datos!$B$87,20,IF(U483=Datos!$B$88,25,0)))))))/100)+((IF(V483=Datos!$B$83,0,IF(V483=Datos!$B$84,5,IF(V483=Datos!$B$85,10,IF(V483=Datos!$B$86,15,IF(V483=Datos!$B$87,20,IF(V483=Datos!$B$88,25,0)))))))/100)</f>
        <v>0</v>
      </c>
      <c r="X483" s="453"/>
      <c r="Y483" s="447"/>
      <c r="Z483" s="456"/>
      <c r="AA483" s="447"/>
      <c r="AB483" s="450"/>
      <c r="AC483" s="55"/>
    </row>
    <row r="484" spans="1:29" s="4" customFormat="1" ht="30" customHeight="1" x14ac:dyDescent="0.25">
      <c r="A484" s="105"/>
      <c r="B484" s="460"/>
      <c r="C484" s="461"/>
      <c r="D484" s="465"/>
      <c r="E484" s="469"/>
      <c r="F484" s="470"/>
      <c r="G484" s="259"/>
      <c r="H484" s="52"/>
      <c r="I484" s="53"/>
      <c r="J484" s="317"/>
      <c r="K484" s="317"/>
      <c r="L484" s="450"/>
      <c r="M484" s="53"/>
      <c r="N484" s="52"/>
      <c r="O484" s="52"/>
      <c r="P484" s="52"/>
      <c r="Q484" s="52"/>
      <c r="R484" s="53"/>
      <c r="S484" s="52"/>
      <c r="T484" s="52"/>
      <c r="U484" s="52"/>
      <c r="V484" s="52"/>
      <c r="W484" s="54">
        <f>((IF(S484=Datos!$B$83,0,IF(S484=Datos!$B$84,5,IF(S484=Datos!$B$85,10,IF(S484=Datos!$B$86,15,IF(S484=Datos!$B$87,20,IF(S484=Datos!$B$88,25,0)))))))/100)+((IF(T484=Datos!$B$83,0,IF(T484=Datos!$B$84,5,IF(T484=Datos!$B$85,10,IF(T484=Datos!$B$86,15,IF(T484=Datos!$B$87,20,IF(T484=Datos!$B$88,25,0)))))))/100)+((IF(U484=Datos!$B$83,0,IF(U484=Datos!$B$84,5,IF(U484=Datos!$B$85,10,IF(U484=Datos!$B$86,15,IF(U484=Datos!$B$87,20,IF(U484=Datos!$B$88,25,0)))))))/100)+((IF(V484=Datos!$B$83,0,IF(V484=Datos!$B$84,5,IF(V484=Datos!$B$85,10,IF(V484=Datos!$B$86,15,IF(V484=Datos!$B$87,20,IF(V484=Datos!$B$88,25,0)))))))/100)</f>
        <v>0</v>
      </c>
      <c r="X484" s="453"/>
      <c r="Y484" s="447"/>
      <c r="Z484" s="456"/>
      <c r="AA484" s="447"/>
      <c r="AB484" s="450"/>
      <c r="AC484" s="55"/>
    </row>
    <row r="485" spans="1:29" s="4" customFormat="1" ht="30" customHeight="1" thickBot="1" x14ac:dyDescent="0.3">
      <c r="A485" s="105"/>
      <c r="B485" s="462"/>
      <c r="C485" s="463"/>
      <c r="D485" s="466"/>
      <c r="E485" s="471"/>
      <c r="F485" s="472"/>
      <c r="G485" s="260"/>
      <c r="H485" s="70"/>
      <c r="I485" s="68"/>
      <c r="J485" s="318"/>
      <c r="K485" s="318"/>
      <c r="L485" s="451"/>
      <c r="M485" s="68"/>
      <c r="N485" s="70"/>
      <c r="O485" s="70"/>
      <c r="P485" s="70"/>
      <c r="Q485" s="70"/>
      <c r="R485" s="68"/>
      <c r="S485" s="70"/>
      <c r="T485" s="70"/>
      <c r="U485" s="70"/>
      <c r="V485" s="70"/>
      <c r="W485" s="69">
        <f>((IF(S485=Datos!$B$83,0,IF(S485=Datos!$B$84,5,IF(S485=Datos!$B$85,10,IF(S485=Datos!$B$86,15,IF(S485=Datos!$B$87,20,IF(S485=Datos!$B$88,25,0)))))))/100)+((IF(T485=Datos!$B$83,0,IF(T485=Datos!$B$84,5,IF(T485=Datos!$B$85,10,IF(T485=Datos!$B$86,15,IF(T485=Datos!$B$87,20,IF(T485=Datos!$B$88,25,0)))))))/100)+((IF(U485=Datos!$B$83,0,IF(U485=Datos!$B$84,5,IF(U485=Datos!$B$85,10,IF(U485=Datos!$B$86,15,IF(U485=Datos!$B$87,20,IF(U485=Datos!$B$88,25,0)))))))/100)+((IF(V485=Datos!$B$83,0,IF(V485=Datos!$B$84,5,IF(V485=Datos!$B$85,10,IF(V485=Datos!$B$86,15,IF(V485=Datos!$B$87,20,IF(V485=Datos!$B$88,25,0)))))))/100)</f>
        <v>0</v>
      </c>
      <c r="X485" s="454"/>
      <c r="Y485" s="448"/>
      <c r="Z485" s="457"/>
      <c r="AA485" s="448"/>
      <c r="AB485" s="451"/>
      <c r="AC485" s="59"/>
    </row>
    <row r="486" spans="1:29" s="4" customFormat="1" ht="30" customHeight="1" x14ac:dyDescent="0.25">
      <c r="A486" s="105"/>
      <c r="B486" s="458"/>
      <c r="C486" s="459"/>
      <c r="D486" s="464" t="str">
        <f>IF(B486=0,"",VLOOKUP(B486,'Datos SGC'!$B$50:$C$71,2))</f>
        <v/>
      </c>
      <c r="E486" s="467"/>
      <c r="F486" s="468"/>
      <c r="G486" s="258"/>
      <c r="H486" s="65"/>
      <c r="I486" s="66"/>
      <c r="J486" s="316"/>
      <c r="K486" s="316"/>
      <c r="L486" s="449" t="str">
        <f>IF(AND(J486=Datos!$B$186,K486=Datos!$B$193),Datos!$D$186,IF(AND(J486=Datos!$B$186,K486=Datos!$B$194),Datos!$E$186,IF(AND(J486=Datos!$B$186,K486=Datos!$B$195),Datos!$F$186,IF(AND(J486=Datos!$B$186,K486=Datos!$B$196),Datos!$G$186,IF(AND(J486=Datos!$B$186,K486=Datos!$B$197),Datos!$H$186,IF(AND(J486=Datos!$B$187,K486=Datos!$B$193),Datos!$D$187,IF(AND(J486=Datos!$B$187,K486=Datos!$B$194),Datos!$E$187,IF(AND(J486=Datos!$B$187,K486=Datos!$B$195),Datos!$F$187,IF(AND(J486=Datos!$B$187,K486=Datos!$B$196),Datos!$G$187,IF(AND(J486=Datos!$B$187,K486=Datos!$B$197),Datos!$H$187,IF(AND(J486=Datos!$B$188,K486=Datos!$B$193),Datos!$D$188,IF(AND(J486=Datos!$B$188,K486=Datos!$B$194),Datos!$E$188,IF(AND(J486=Datos!$B$188,K486=Datos!$B$195),Datos!$F$188,IF(AND(J486=Datos!$B$188,K486=Datos!$B$196),Datos!$G$188,IF(AND(J486=Datos!$B$188,K486=Datos!$B$197),Datos!$H$188,IF(AND(J486=Datos!$B$189,K486=Datos!$B$193),Datos!$D$189,IF(AND(J486=Datos!$B$189,K486=Datos!$B$194),Datos!$E$189,IF(AND(J486=Datos!$B$189,K486=Datos!$B$195),Datos!$F$189,IF(AND(J486=Datos!$B$189,K486=Datos!$B$196),Datos!$G$189,IF(AND(J486=Datos!$B$189,K486=Datos!$B$197),Datos!$H$189,IF(AND(J486=Datos!$B$190,K486=Datos!$B$193),Datos!$D$190,IF(AND(J486=Datos!$B$190,K486=Datos!$B$194),Datos!$E$190,IF(AND(J486=Datos!$B$190,K486=Datos!$B$195),Datos!$F$190,IF(AND(J486=Datos!$B$190,K486=Datos!$B$196),Datos!$G$190,IF(AND(J486=Datos!$B$190,K486=Datos!$B$197),Datos!$H$190,"-")))))))))))))))))))))))))</f>
        <v>-</v>
      </c>
      <c r="M486" s="66"/>
      <c r="N486" s="65"/>
      <c r="O486" s="65"/>
      <c r="P486" s="65"/>
      <c r="Q486" s="65"/>
      <c r="R486" s="66"/>
      <c r="S486" s="65"/>
      <c r="T486" s="65"/>
      <c r="U486" s="65"/>
      <c r="V486" s="65"/>
      <c r="W486" s="64">
        <f>((IF(S486=Datos!$B$83,0,IF(S486=Datos!$B$84,5,IF(S486=Datos!$B$85,10,IF(S486=Datos!$B$86,15,IF(S486=Datos!$B$87,20,IF(S486=Datos!$B$88,25,0)))))))/100)+((IF(T486=Datos!$B$83,0,IF(T486=Datos!$B$84,5,IF(T486=Datos!$B$85,10,IF(T486=Datos!$B$86,15,IF(T486=Datos!$B$87,20,IF(T486=Datos!$B$88,25,0)))))))/100)+((IF(U486=Datos!$B$83,0,IF(U486=Datos!$B$84,5,IF(U486=Datos!$B$85,10,IF(U486=Datos!$B$86,15,IF(U486=Datos!$B$87,20,IF(U486=Datos!$B$88,25,0)))))))/100)+((IF(V486=Datos!$B$83,0,IF(V486=Datos!$B$84,5,IF(V486=Datos!$B$85,10,IF(V486=Datos!$B$86,15,IF(V486=Datos!$B$87,20,IF(V486=Datos!$B$88,25,0)))))))/100)</f>
        <v>0</v>
      </c>
      <c r="X486" s="452">
        <f>IF(ISERROR((IF(R486=Datos!$B$80,W486,0)+IF(R487=Datos!$B$80,W487,0)+IF(R488=Datos!$B$80,W488,0)+IF(R489=Datos!$B$80,W489,0)+IF(R490=Datos!$B$80,W490,0)+IF(R491=Datos!$B$80,W491,0))/(IF(R486=Datos!$B$80,1,0)+IF(R487=Datos!$B$80,1,0)+IF(R488=Datos!$B$80,1,0)+IF(R489=Datos!$B$80,1,0)+IF(R490=Datos!$B$80,1,0)+IF(R491=Datos!$B$80,1,0))),0,(IF(R486=Datos!$B$80,W486,0)+IF(R487=Datos!$B$80,W487,0)+IF(R488=Datos!$B$80,W488,0)+IF(R489=Datos!$B$80,W489,0)+IF(R490=Datos!$B$80,W490,0)+IF(R491=Datos!$B$80,W491,0))/(IF(R486=Datos!$B$80,1,0)+IF(R487=Datos!$B$80,1,0)+IF(R488=Datos!$B$80,1,0)+IF(R489=Datos!$B$80,1,0)+IF(R490=Datos!$B$80,1,0)+IF(R491=Datos!$B$80,1,0)))</f>
        <v>0</v>
      </c>
      <c r="Y486" s="446" t="str">
        <f>IF(J486="","-",(IF(X486&gt;0,(IF(J486=Datos!$B$65,Datos!$B$65,IF(AND(J486=Datos!$B$66,X486&gt;0.49),Datos!$B$65,IF(AND(J486=Datos!$B$67,X486&gt;0.74),Datos!$B$65,IF(AND(J486=Datos!$B$67,X486&lt;0.75,X486&gt;0.49),Datos!$B$66,IF(AND(J486=Datos!$B$68,X486&gt;0.74),Datos!$B$66,IF(AND(J486=Datos!$B$68,X486&lt;0.75,X486&gt;0.49),Datos!$B$67,IF(AND(J486=Datos!$B$69,X486&gt;0.74),Datos!$B$67,IF(AND(J486=Datos!$B$69,X486&lt;0.75,X486&gt;0.49),Datos!$B$68,J486))))))))),J486)))</f>
        <v>-</v>
      </c>
      <c r="Z486" s="455">
        <f>IF(ISERROR((IF(R486=Datos!$B$79,W486,0)+IF(R487=Datos!$B$79,W487,0)+IF(R488=Datos!$B$79,W488,0)+IF(R489=Datos!$B$79,W489,0)+IF(R490=Datos!$B$79,W490,0)+IF(R491=Datos!$B$79,W491,0))/(IF(R486=Datos!$B$79,1,0)+IF(R487=Datos!$B$79,1,0)+IF(R488=Datos!$B$79,1,0)+IF(R489=Datos!$B$79,1,0)+IF(R490=Datos!$B$79,1,0)+IF(R491=Datos!$B$79,1,0))),0,(IF(R486=Datos!$B$79,W486,0)+IF(R487=Datos!$B$79,W487,0)+IF(R488=Datos!$B$79,W488,0)+IF(R489=Datos!$B$79,W489,0)+IF(R490=Datos!$B$79,W490,0)+IF(R491=Datos!$B$79,W491,0))/(IF(R486=Datos!$B$79,1,0)+IF(R487=Datos!$B$79,1,0)+IF(R488=Datos!$B$79,1,0)+IF(R489=Datos!$B$79,1,0)+IF(R490=Datos!$B$79,1,0)+IF(R491=Datos!$B$79,1,0)))</f>
        <v>0</v>
      </c>
      <c r="AA486" s="446" t="str">
        <f>IF(K486="","-",(IF(Z486&gt;0,(IF(K486=Datos!$B$72,Datos!$B$72,IF(AND(K486=Datos!$B$73,Z486&gt;0.49),Datos!$B$72,IF(AND(K486=Datos!$B$74,Z486&gt;0.74),Datos!$B$72,IF(AND(K486=Datos!$B$74,Z486&lt;0.75,Z486&gt;0.49),Datos!$B$73,IF(AND(K486=Datos!$B$75,Z486&gt;0.74),Datos!$B$73,IF(AND(K486=Datos!$B$75,Z486&lt;0.75,Z486&gt;0.49),Datos!$B$74,IF(AND(K486=Datos!$B$76,Z486&gt;0.74),Datos!$B$74,IF(AND(K486=Datos!$B$76,Z486&lt;0.75,Z486&gt;0.49),Datos!$B$75,K486))))))))),K486)))</f>
        <v>-</v>
      </c>
      <c r="AB486" s="449" t="str">
        <f>IF(AND(Y486=Datos!$B$186,AA486=Datos!$B$193),Datos!$D$186,IF(AND(Y486=Datos!$B$186,AA486=Datos!$B$194),Datos!$E$186,IF(AND(Y486=Datos!$B$186,AA486=Datos!$B$195),Datos!$F$186,IF(AND(Y486=Datos!$B$186,AA486=Datos!$B$196),Datos!$G$186,IF(AND(Y486=Datos!$B$186,AA486=Datos!$B$197),Datos!$H$186,IF(AND(Y486=Datos!$B$187,AA486=Datos!$B$193),Datos!$D$187,IF(AND(Y486=Datos!$B$187,AA486=Datos!$B$194),Datos!$E$187,IF(AND(Y486=Datos!$B$187,AA486=Datos!$B$195),Datos!$F$187,IF(AND(Y486=Datos!$B$187,AA486=Datos!$B$196),Datos!$G$187,IF(AND(Y486=Datos!$B$187,AA486=Datos!$B$197),Datos!$H$187,IF(AND(Y486=Datos!$B$188,AA486=Datos!$B$193),Datos!$D$188,IF(AND(Y486=Datos!$B$188,AA486=Datos!$B$194),Datos!$E$188,IF(AND(Y486=Datos!$B$188,AA486=Datos!$B$195),Datos!$F$188,IF(AND(Y486=Datos!$B$188,AA486=Datos!$B$196),Datos!$G$188,IF(AND(Y486=Datos!$B$188,AA486=Datos!$B$197),Datos!$H$188,IF(AND(Y486=Datos!$B$189,AA486=Datos!$B$193),Datos!$D$189,IF(AND(Y486=Datos!$B$189,AA486=Datos!$B$194),Datos!$E$189,IF(AND(Y486=Datos!$B$189,AA486=Datos!$B$195),Datos!$F$189,IF(AND(Y486=Datos!$B$189,AA486=Datos!$B$196),Datos!$G$189,IF(AND(Y486=Datos!$B$189,AA486=Datos!$B$197),Datos!$H$189,IF(AND(Y486=Datos!$B$190,AA486=Datos!$B$193),Datos!$D$190,IF(AND(Y486=Datos!$B$190,AA486=Datos!$B$194),Datos!$E$190,IF(AND(Y486=Datos!$B$190,AA486=Datos!$B$195),Datos!$F$190,IF(AND(Y486=Datos!$B$190,AA486=Datos!$B$196),Datos!$G$190,IF(AND(Y486=Datos!$B$190,AA486=Datos!$B$197),Datos!$H$190,"-")))))))))))))))))))))))))</f>
        <v>-</v>
      </c>
      <c r="AC486" s="51"/>
    </row>
    <row r="487" spans="1:29" s="4" customFormat="1" ht="30" customHeight="1" x14ac:dyDescent="0.25">
      <c r="A487" s="105"/>
      <c r="B487" s="460"/>
      <c r="C487" s="461"/>
      <c r="D487" s="465"/>
      <c r="E487" s="469"/>
      <c r="F487" s="470"/>
      <c r="G487" s="259"/>
      <c r="H487" s="52"/>
      <c r="I487" s="53"/>
      <c r="J487" s="317"/>
      <c r="K487" s="317"/>
      <c r="L487" s="450"/>
      <c r="M487" s="53"/>
      <c r="N487" s="52"/>
      <c r="O487" s="52"/>
      <c r="P487" s="52"/>
      <c r="Q487" s="52"/>
      <c r="R487" s="53"/>
      <c r="S487" s="52"/>
      <c r="T487" s="52"/>
      <c r="U487" s="52"/>
      <c r="V487" s="52"/>
      <c r="W487" s="54">
        <f>((IF(S487=Datos!$B$83,0,IF(S487=Datos!$B$84,5,IF(S487=Datos!$B$85,10,IF(S487=Datos!$B$86,15,IF(S487=Datos!$B$87,20,IF(S487=Datos!$B$88,25,0)))))))/100)+((IF(T487=Datos!$B$83,0,IF(T487=Datos!$B$84,5,IF(T487=Datos!$B$85,10,IF(T487=Datos!$B$86,15,IF(T487=Datos!$B$87,20,IF(T487=Datos!$B$88,25,0)))))))/100)+((IF(U487=Datos!$B$83,0,IF(U487=Datos!$B$84,5,IF(U487=Datos!$B$85,10,IF(U487=Datos!$B$86,15,IF(U487=Datos!$B$87,20,IF(U487=Datos!$B$88,25,0)))))))/100)+((IF(V487=Datos!$B$83,0,IF(V487=Datos!$B$84,5,IF(V487=Datos!$B$85,10,IF(V487=Datos!$B$86,15,IF(V487=Datos!$B$87,20,IF(V487=Datos!$B$88,25,0)))))))/100)</f>
        <v>0</v>
      </c>
      <c r="X487" s="453"/>
      <c r="Y487" s="447"/>
      <c r="Z487" s="456"/>
      <c r="AA487" s="447"/>
      <c r="AB487" s="450"/>
      <c r="AC487" s="55"/>
    </row>
    <row r="488" spans="1:29" s="4" customFormat="1" ht="30" customHeight="1" x14ac:dyDescent="0.25">
      <c r="A488" s="105"/>
      <c r="B488" s="460"/>
      <c r="C488" s="461"/>
      <c r="D488" s="465"/>
      <c r="E488" s="469"/>
      <c r="F488" s="470"/>
      <c r="G488" s="259"/>
      <c r="H488" s="52"/>
      <c r="I488" s="53"/>
      <c r="J488" s="317"/>
      <c r="K488" s="317"/>
      <c r="L488" s="450"/>
      <c r="M488" s="53"/>
      <c r="N488" s="52"/>
      <c r="O488" s="52"/>
      <c r="P488" s="52"/>
      <c r="Q488" s="52"/>
      <c r="R488" s="53"/>
      <c r="S488" s="52"/>
      <c r="T488" s="52"/>
      <c r="U488" s="52"/>
      <c r="V488" s="52"/>
      <c r="W488" s="54">
        <f>((IF(S488=Datos!$B$83,0,IF(S488=Datos!$B$84,5,IF(S488=Datos!$B$85,10,IF(S488=Datos!$B$86,15,IF(S488=Datos!$B$87,20,IF(S488=Datos!$B$88,25,0)))))))/100)+((IF(T488=Datos!$B$83,0,IF(T488=Datos!$B$84,5,IF(T488=Datos!$B$85,10,IF(T488=Datos!$B$86,15,IF(T488=Datos!$B$87,20,IF(T488=Datos!$B$88,25,0)))))))/100)+((IF(U488=Datos!$B$83,0,IF(U488=Datos!$B$84,5,IF(U488=Datos!$B$85,10,IF(U488=Datos!$B$86,15,IF(U488=Datos!$B$87,20,IF(U488=Datos!$B$88,25,0)))))))/100)+((IF(V488=Datos!$B$83,0,IF(V488=Datos!$B$84,5,IF(V488=Datos!$B$85,10,IF(V488=Datos!$B$86,15,IF(V488=Datos!$B$87,20,IF(V488=Datos!$B$88,25,0)))))))/100)</f>
        <v>0</v>
      </c>
      <c r="X488" s="453"/>
      <c r="Y488" s="447"/>
      <c r="Z488" s="456"/>
      <c r="AA488" s="447"/>
      <c r="AB488" s="450"/>
      <c r="AC488" s="55"/>
    </row>
    <row r="489" spans="1:29" s="4" customFormat="1" ht="30" customHeight="1" x14ac:dyDescent="0.25">
      <c r="A489" s="105"/>
      <c r="B489" s="460"/>
      <c r="C489" s="461"/>
      <c r="D489" s="465"/>
      <c r="E489" s="469"/>
      <c r="F489" s="470"/>
      <c r="G489" s="259"/>
      <c r="H489" s="52"/>
      <c r="I489" s="53"/>
      <c r="J489" s="317"/>
      <c r="K489" s="317"/>
      <c r="L489" s="450"/>
      <c r="M489" s="53"/>
      <c r="N489" s="52"/>
      <c r="O489" s="52"/>
      <c r="P489" s="52"/>
      <c r="Q489" s="52"/>
      <c r="R489" s="53"/>
      <c r="S489" s="52"/>
      <c r="T489" s="52"/>
      <c r="U489" s="52"/>
      <c r="V489" s="52"/>
      <c r="W489" s="54">
        <f>((IF(S489=Datos!$B$83,0,IF(S489=Datos!$B$84,5,IF(S489=Datos!$B$85,10,IF(S489=Datos!$B$86,15,IF(S489=Datos!$B$87,20,IF(S489=Datos!$B$88,25,0)))))))/100)+((IF(T489=Datos!$B$83,0,IF(T489=Datos!$B$84,5,IF(T489=Datos!$B$85,10,IF(T489=Datos!$B$86,15,IF(T489=Datos!$B$87,20,IF(T489=Datos!$B$88,25,0)))))))/100)+((IF(U489=Datos!$B$83,0,IF(U489=Datos!$B$84,5,IF(U489=Datos!$B$85,10,IF(U489=Datos!$B$86,15,IF(U489=Datos!$B$87,20,IF(U489=Datos!$B$88,25,0)))))))/100)+((IF(V489=Datos!$B$83,0,IF(V489=Datos!$B$84,5,IF(V489=Datos!$B$85,10,IF(V489=Datos!$B$86,15,IF(V489=Datos!$B$87,20,IF(V489=Datos!$B$88,25,0)))))))/100)</f>
        <v>0</v>
      </c>
      <c r="X489" s="453"/>
      <c r="Y489" s="447"/>
      <c r="Z489" s="456"/>
      <c r="AA489" s="447"/>
      <c r="AB489" s="450"/>
      <c r="AC489" s="55"/>
    </row>
    <row r="490" spans="1:29" s="4" customFormat="1" ht="30" customHeight="1" x14ac:dyDescent="0.25">
      <c r="A490" s="105"/>
      <c r="B490" s="460"/>
      <c r="C490" s="461"/>
      <c r="D490" s="465"/>
      <c r="E490" s="469"/>
      <c r="F490" s="470"/>
      <c r="G490" s="259"/>
      <c r="H490" s="52"/>
      <c r="I490" s="53"/>
      <c r="J490" s="317"/>
      <c r="K490" s="317"/>
      <c r="L490" s="450"/>
      <c r="M490" s="53"/>
      <c r="N490" s="52"/>
      <c r="O490" s="52"/>
      <c r="P490" s="52"/>
      <c r="Q490" s="52"/>
      <c r="R490" s="53"/>
      <c r="S490" s="52"/>
      <c r="T490" s="52"/>
      <c r="U490" s="52"/>
      <c r="V490" s="52"/>
      <c r="W490" s="54">
        <f>((IF(S490=Datos!$B$83,0,IF(S490=Datos!$B$84,5,IF(S490=Datos!$B$85,10,IF(S490=Datos!$B$86,15,IF(S490=Datos!$B$87,20,IF(S490=Datos!$B$88,25,0)))))))/100)+((IF(T490=Datos!$B$83,0,IF(T490=Datos!$B$84,5,IF(T490=Datos!$B$85,10,IF(T490=Datos!$B$86,15,IF(T490=Datos!$B$87,20,IF(T490=Datos!$B$88,25,0)))))))/100)+((IF(U490=Datos!$B$83,0,IF(U490=Datos!$B$84,5,IF(U490=Datos!$B$85,10,IF(U490=Datos!$B$86,15,IF(U490=Datos!$B$87,20,IF(U490=Datos!$B$88,25,0)))))))/100)+((IF(V490=Datos!$B$83,0,IF(V490=Datos!$B$84,5,IF(V490=Datos!$B$85,10,IF(V490=Datos!$B$86,15,IF(V490=Datos!$B$87,20,IF(V490=Datos!$B$88,25,0)))))))/100)</f>
        <v>0</v>
      </c>
      <c r="X490" s="453"/>
      <c r="Y490" s="447"/>
      <c r="Z490" s="456"/>
      <c r="AA490" s="447"/>
      <c r="AB490" s="450"/>
      <c r="AC490" s="55"/>
    </row>
    <row r="491" spans="1:29" s="4" customFormat="1" ht="30" customHeight="1" thickBot="1" x14ac:dyDescent="0.3">
      <c r="A491" s="105"/>
      <c r="B491" s="462"/>
      <c r="C491" s="463"/>
      <c r="D491" s="466"/>
      <c r="E491" s="471"/>
      <c r="F491" s="472"/>
      <c r="G491" s="260"/>
      <c r="H491" s="70"/>
      <c r="I491" s="68"/>
      <c r="J491" s="318"/>
      <c r="K491" s="318"/>
      <c r="L491" s="451"/>
      <c r="M491" s="68"/>
      <c r="N491" s="70"/>
      <c r="O491" s="70"/>
      <c r="P491" s="70"/>
      <c r="Q491" s="70"/>
      <c r="R491" s="68"/>
      <c r="S491" s="70"/>
      <c r="T491" s="70"/>
      <c r="U491" s="70"/>
      <c r="V491" s="70"/>
      <c r="W491" s="69">
        <f>((IF(S491=Datos!$B$83,0,IF(S491=Datos!$B$84,5,IF(S491=Datos!$B$85,10,IF(S491=Datos!$B$86,15,IF(S491=Datos!$B$87,20,IF(S491=Datos!$B$88,25,0)))))))/100)+((IF(T491=Datos!$B$83,0,IF(T491=Datos!$B$84,5,IF(T491=Datos!$B$85,10,IF(T491=Datos!$B$86,15,IF(T491=Datos!$B$87,20,IF(T491=Datos!$B$88,25,0)))))))/100)+((IF(U491=Datos!$B$83,0,IF(U491=Datos!$B$84,5,IF(U491=Datos!$B$85,10,IF(U491=Datos!$B$86,15,IF(U491=Datos!$B$87,20,IF(U491=Datos!$B$88,25,0)))))))/100)+((IF(V491=Datos!$B$83,0,IF(V491=Datos!$B$84,5,IF(V491=Datos!$B$85,10,IF(V491=Datos!$B$86,15,IF(V491=Datos!$B$87,20,IF(V491=Datos!$B$88,25,0)))))))/100)</f>
        <v>0</v>
      </c>
      <c r="X491" s="454"/>
      <c r="Y491" s="448"/>
      <c r="Z491" s="457"/>
      <c r="AA491" s="448"/>
      <c r="AB491" s="451"/>
      <c r="AC491" s="59"/>
    </row>
    <row r="492" spans="1:29" s="4" customFormat="1" ht="30" customHeight="1" x14ac:dyDescent="0.25">
      <c r="A492" s="105"/>
      <c r="B492" s="458"/>
      <c r="C492" s="459"/>
      <c r="D492" s="464" t="str">
        <f>IF(B492=0,"",VLOOKUP(B492,'Datos SGC'!$B$50:$C$71,2))</f>
        <v/>
      </c>
      <c r="E492" s="467"/>
      <c r="F492" s="468"/>
      <c r="G492" s="258"/>
      <c r="H492" s="65"/>
      <c r="I492" s="66"/>
      <c r="J492" s="316"/>
      <c r="K492" s="316"/>
      <c r="L492" s="449" t="str">
        <f>IF(AND(J492=Datos!$B$186,K492=Datos!$B$193),Datos!$D$186,IF(AND(J492=Datos!$B$186,K492=Datos!$B$194),Datos!$E$186,IF(AND(J492=Datos!$B$186,K492=Datos!$B$195),Datos!$F$186,IF(AND(J492=Datos!$B$186,K492=Datos!$B$196),Datos!$G$186,IF(AND(J492=Datos!$B$186,K492=Datos!$B$197),Datos!$H$186,IF(AND(J492=Datos!$B$187,K492=Datos!$B$193),Datos!$D$187,IF(AND(J492=Datos!$B$187,K492=Datos!$B$194),Datos!$E$187,IF(AND(J492=Datos!$B$187,K492=Datos!$B$195),Datos!$F$187,IF(AND(J492=Datos!$B$187,K492=Datos!$B$196),Datos!$G$187,IF(AND(J492=Datos!$B$187,K492=Datos!$B$197),Datos!$H$187,IF(AND(J492=Datos!$B$188,K492=Datos!$B$193),Datos!$D$188,IF(AND(J492=Datos!$B$188,K492=Datos!$B$194),Datos!$E$188,IF(AND(J492=Datos!$B$188,K492=Datos!$B$195),Datos!$F$188,IF(AND(J492=Datos!$B$188,K492=Datos!$B$196),Datos!$G$188,IF(AND(J492=Datos!$B$188,K492=Datos!$B$197),Datos!$H$188,IF(AND(J492=Datos!$B$189,K492=Datos!$B$193),Datos!$D$189,IF(AND(J492=Datos!$B$189,K492=Datos!$B$194),Datos!$E$189,IF(AND(J492=Datos!$B$189,K492=Datos!$B$195),Datos!$F$189,IF(AND(J492=Datos!$B$189,K492=Datos!$B$196),Datos!$G$189,IF(AND(J492=Datos!$B$189,K492=Datos!$B$197),Datos!$H$189,IF(AND(J492=Datos!$B$190,K492=Datos!$B$193),Datos!$D$190,IF(AND(J492=Datos!$B$190,K492=Datos!$B$194),Datos!$E$190,IF(AND(J492=Datos!$B$190,K492=Datos!$B$195),Datos!$F$190,IF(AND(J492=Datos!$B$190,K492=Datos!$B$196),Datos!$G$190,IF(AND(J492=Datos!$B$190,K492=Datos!$B$197),Datos!$H$190,"-")))))))))))))))))))))))))</f>
        <v>-</v>
      </c>
      <c r="M492" s="66"/>
      <c r="N492" s="65"/>
      <c r="O492" s="65"/>
      <c r="P492" s="65"/>
      <c r="Q492" s="65"/>
      <c r="R492" s="66"/>
      <c r="S492" s="65"/>
      <c r="T492" s="65"/>
      <c r="U492" s="65"/>
      <c r="V492" s="65"/>
      <c r="W492" s="64">
        <f>((IF(S492=Datos!$B$83,0,IF(S492=Datos!$B$84,5,IF(S492=Datos!$B$85,10,IF(S492=Datos!$B$86,15,IF(S492=Datos!$B$87,20,IF(S492=Datos!$B$88,25,0)))))))/100)+((IF(T492=Datos!$B$83,0,IF(T492=Datos!$B$84,5,IF(T492=Datos!$B$85,10,IF(T492=Datos!$B$86,15,IF(T492=Datos!$B$87,20,IF(T492=Datos!$B$88,25,0)))))))/100)+((IF(U492=Datos!$B$83,0,IF(U492=Datos!$B$84,5,IF(U492=Datos!$B$85,10,IF(U492=Datos!$B$86,15,IF(U492=Datos!$B$87,20,IF(U492=Datos!$B$88,25,0)))))))/100)+((IF(V492=Datos!$B$83,0,IF(V492=Datos!$B$84,5,IF(V492=Datos!$B$85,10,IF(V492=Datos!$B$86,15,IF(V492=Datos!$B$87,20,IF(V492=Datos!$B$88,25,0)))))))/100)</f>
        <v>0</v>
      </c>
      <c r="X492" s="452">
        <f>IF(ISERROR((IF(R492=Datos!$B$80,W492,0)+IF(R493=Datos!$B$80,W493,0)+IF(R494=Datos!$B$80,W494,0)+IF(R495=Datos!$B$80,W495,0)+IF(R496=Datos!$B$80,W496,0)+IF(R497=Datos!$B$80,W497,0))/(IF(R492=Datos!$B$80,1,0)+IF(R493=Datos!$B$80,1,0)+IF(R494=Datos!$B$80,1,0)+IF(R495=Datos!$B$80,1,0)+IF(R496=Datos!$B$80,1,0)+IF(R497=Datos!$B$80,1,0))),0,(IF(R492=Datos!$B$80,W492,0)+IF(R493=Datos!$B$80,W493,0)+IF(R494=Datos!$B$80,W494,0)+IF(R495=Datos!$B$80,W495,0)+IF(R496=Datos!$B$80,W496,0)+IF(R497=Datos!$B$80,W497,0))/(IF(R492=Datos!$B$80,1,0)+IF(R493=Datos!$B$80,1,0)+IF(R494=Datos!$B$80,1,0)+IF(R495=Datos!$B$80,1,0)+IF(R496=Datos!$B$80,1,0)+IF(R497=Datos!$B$80,1,0)))</f>
        <v>0</v>
      </c>
      <c r="Y492" s="446" t="str">
        <f>IF(J492="","-",(IF(X492&gt;0,(IF(J492=Datos!$B$65,Datos!$B$65,IF(AND(J492=Datos!$B$66,X492&gt;0.49),Datos!$B$65,IF(AND(J492=Datos!$B$67,X492&gt;0.74),Datos!$B$65,IF(AND(J492=Datos!$B$67,X492&lt;0.75,X492&gt;0.49),Datos!$B$66,IF(AND(J492=Datos!$B$68,X492&gt;0.74),Datos!$B$66,IF(AND(J492=Datos!$B$68,X492&lt;0.75,X492&gt;0.49),Datos!$B$67,IF(AND(J492=Datos!$B$69,X492&gt;0.74),Datos!$B$67,IF(AND(J492=Datos!$B$69,X492&lt;0.75,X492&gt;0.49),Datos!$B$68,J492))))))))),J492)))</f>
        <v>-</v>
      </c>
      <c r="Z492" s="455">
        <f>IF(ISERROR((IF(R492=Datos!$B$79,W492,0)+IF(R493=Datos!$B$79,W493,0)+IF(R494=Datos!$B$79,W494,0)+IF(R495=Datos!$B$79,W495,0)+IF(R496=Datos!$B$79,W496,0)+IF(R497=Datos!$B$79,W497,0))/(IF(R492=Datos!$B$79,1,0)+IF(R493=Datos!$B$79,1,0)+IF(R494=Datos!$B$79,1,0)+IF(R495=Datos!$B$79,1,0)+IF(R496=Datos!$B$79,1,0)+IF(R497=Datos!$B$79,1,0))),0,(IF(R492=Datos!$B$79,W492,0)+IF(R493=Datos!$B$79,W493,0)+IF(R494=Datos!$B$79,W494,0)+IF(R495=Datos!$B$79,W495,0)+IF(R496=Datos!$B$79,W496,0)+IF(R497=Datos!$B$79,W497,0))/(IF(R492=Datos!$B$79,1,0)+IF(R493=Datos!$B$79,1,0)+IF(R494=Datos!$B$79,1,0)+IF(R495=Datos!$B$79,1,0)+IF(R496=Datos!$B$79,1,0)+IF(R497=Datos!$B$79,1,0)))</f>
        <v>0</v>
      </c>
      <c r="AA492" s="446" t="str">
        <f>IF(K492="","-",(IF(Z492&gt;0,(IF(K492=Datos!$B$72,Datos!$B$72,IF(AND(K492=Datos!$B$73,Z492&gt;0.49),Datos!$B$72,IF(AND(K492=Datos!$B$74,Z492&gt;0.74),Datos!$B$72,IF(AND(K492=Datos!$B$74,Z492&lt;0.75,Z492&gt;0.49),Datos!$B$73,IF(AND(K492=Datos!$B$75,Z492&gt;0.74),Datos!$B$73,IF(AND(K492=Datos!$B$75,Z492&lt;0.75,Z492&gt;0.49),Datos!$B$74,IF(AND(K492=Datos!$B$76,Z492&gt;0.74),Datos!$B$74,IF(AND(K492=Datos!$B$76,Z492&lt;0.75,Z492&gt;0.49),Datos!$B$75,K492))))))))),K492)))</f>
        <v>-</v>
      </c>
      <c r="AB492" s="449" t="str">
        <f>IF(AND(Y492=Datos!$B$186,AA492=Datos!$B$193),Datos!$D$186,IF(AND(Y492=Datos!$B$186,AA492=Datos!$B$194),Datos!$E$186,IF(AND(Y492=Datos!$B$186,AA492=Datos!$B$195),Datos!$F$186,IF(AND(Y492=Datos!$B$186,AA492=Datos!$B$196),Datos!$G$186,IF(AND(Y492=Datos!$B$186,AA492=Datos!$B$197),Datos!$H$186,IF(AND(Y492=Datos!$B$187,AA492=Datos!$B$193),Datos!$D$187,IF(AND(Y492=Datos!$B$187,AA492=Datos!$B$194),Datos!$E$187,IF(AND(Y492=Datos!$B$187,AA492=Datos!$B$195),Datos!$F$187,IF(AND(Y492=Datos!$B$187,AA492=Datos!$B$196),Datos!$G$187,IF(AND(Y492=Datos!$B$187,AA492=Datos!$B$197),Datos!$H$187,IF(AND(Y492=Datos!$B$188,AA492=Datos!$B$193),Datos!$D$188,IF(AND(Y492=Datos!$B$188,AA492=Datos!$B$194),Datos!$E$188,IF(AND(Y492=Datos!$B$188,AA492=Datos!$B$195),Datos!$F$188,IF(AND(Y492=Datos!$B$188,AA492=Datos!$B$196),Datos!$G$188,IF(AND(Y492=Datos!$B$188,AA492=Datos!$B$197),Datos!$H$188,IF(AND(Y492=Datos!$B$189,AA492=Datos!$B$193),Datos!$D$189,IF(AND(Y492=Datos!$B$189,AA492=Datos!$B$194),Datos!$E$189,IF(AND(Y492=Datos!$B$189,AA492=Datos!$B$195),Datos!$F$189,IF(AND(Y492=Datos!$B$189,AA492=Datos!$B$196),Datos!$G$189,IF(AND(Y492=Datos!$B$189,AA492=Datos!$B$197),Datos!$H$189,IF(AND(Y492=Datos!$B$190,AA492=Datos!$B$193),Datos!$D$190,IF(AND(Y492=Datos!$B$190,AA492=Datos!$B$194),Datos!$E$190,IF(AND(Y492=Datos!$B$190,AA492=Datos!$B$195),Datos!$F$190,IF(AND(Y492=Datos!$B$190,AA492=Datos!$B$196),Datos!$G$190,IF(AND(Y492=Datos!$B$190,AA492=Datos!$B$197),Datos!$H$190,"-")))))))))))))))))))))))))</f>
        <v>-</v>
      </c>
      <c r="AC492" s="51"/>
    </row>
    <row r="493" spans="1:29" s="4" customFormat="1" ht="30" customHeight="1" x14ac:dyDescent="0.25">
      <c r="A493" s="105"/>
      <c r="B493" s="460"/>
      <c r="C493" s="461"/>
      <c r="D493" s="465"/>
      <c r="E493" s="469"/>
      <c r="F493" s="470"/>
      <c r="G493" s="259"/>
      <c r="H493" s="52"/>
      <c r="I493" s="53"/>
      <c r="J493" s="317"/>
      <c r="K493" s="317"/>
      <c r="L493" s="450"/>
      <c r="M493" s="53"/>
      <c r="N493" s="52"/>
      <c r="O493" s="52"/>
      <c r="P493" s="52"/>
      <c r="Q493" s="52"/>
      <c r="R493" s="53"/>
      <c r="S493" s="52"/>
      <c r="T493" s="52"/>
      <c r="U493" s="52"/>
      <c r="V493" s="52"/>
      <c r="W493" s="54">
        <f>((IF(S493=Datos!$B$83,0,IF(S493=Datos!$B$84,5,IF(S493=Datos!$B$85,10,IF(S493=Datos!$B$86,15,IF(S493=Datos!$B$87,20,IF(S493=Datos!$B$88,25,0)))))))/100)+((IF(T493=Datos!$B$83,0,IF(T493=Datos!$B$84,5,IF(T493=Datos!$B$85,10,IF(T493=Datos!$B$86,15,IF(T493=Datos!$B$87,20,IF(T493=Datos!$B$88,25,0)))))))/100)+((IF(U493=Datos!$B$83,0,IF(U493=Datos!$B$84,5,IF(U493=Datos!$B$85,10,IF(U493=Datos!$B$86,15,IF(U493=Datos!$B$87,20,IF(U493=Datos!$B$88,25,0)))))))/100)+((IF(V493=Datos!$B$83,0,IF(V493=Datos!$B$84,5,IF(V493=Datos!$B$85,10,IF(V493=Datos!$B$86,15,IF(V493=Datos!$B$87,20,IF(V493=Datos!$B$88,25,0)))))))/100)</f>
        <v>0</v>
      </c>
      <c r="X493" s="453"/>
      <c r="Y493" s="447"/>
      <c r="Z493" s="456"/>
      <c r="AA493" s="447"/>
      <c r="AB493" s="450"/>
      <c r="AC493" s="55"/>
    </row>
    <row r="494" spans="1:29" s="4" customFormat="1" ht="30" customHeight="1" x14ac:dyDescent="0.25">
      <c r="A494" s="105"/>
      <c r="B494" s="460"/>
      <c r="C494" s="461"/>
      <c r="D494" s="465"/>
      <c r="E494" s="469"/>
      <c r="F494" s="470"/>
      <c r="G494" s="259"/>
      <c r="H494" s="52"/>
      <c r="I494" s="53"/>
      <c r="J494" s="317"/>
      <c r="K494" s="317"/>
      <c r="L494" s="450"/>
      <c r="M494" s="53"/>
      <c r="N494" s="52"/>
      <c r="O494" s="52"/>
      <c r="P494" s="52"/>
      <c r="Q494" s="52"/>
      <c r="R494" s="53"/>
      <c r="S494" s="52"/>
      <c r="T494" s="52"/>
      <c r="U494" s="52"/>
      <c r="V494" s="52"/>
      <c r="W494" s="54">
        <f>((IF(S494=Datos!$B$83,0,IF(S494=Datos!$B$84,5,IF(S494=Datos!$B$85,10,IF(S494=Datos!$B$86,15,IF(S494=Datos!$B$87,20,IF(S494=Datos!$B$88,25,0)))))))/100)+((IF(T494=Datos!$B$83,0,IF(T494=Datos!$B$84,5,IF(T494=Datos!$B$85,10,IF(T494=Datos!$B$86,15,IF(T494=Datos!$B$87,20,IF(T494=Datos!$B$88,25,0)))))))/100)+((IF(U494=Datos!$B$83,0,IF(U494=Datos!$B$84,5,IF(U494=Datos!$B$85,10,IF(U494=Datos!$B$86,15,IF(U494=Datos!$B$87,20,IF(U494=Datos!$B$88,25,0)))))))/100)+((IF(V494=Datos!$B$83,0,IF(V494=Datos!$B$84,5,IF(V494=Datos!$B$85,10,IF(V494=Datos!$B$86,15,IF(V494=Datos!$B$87,20,IF(V494=Datos!$B$88,25,0)))))))/100)</f>
        <v>0</v>
      </c>
      <c r="X494" s="453"/>
      <c r="Y494" s="447"/>
      <c r="Z494" s="456"/>
      <c r="AA494" s="447"/>
      <c r="AB494" s="450"/>
      <c r="AC494" s="55"/>
    </row>
    <row r="495" spans="1:29" s="4" customFormat="1" ht="30" customHeight="1" x14ac:dyDescent="0.25">
      <c r="A495" s="105"/>
      <c r="B495" s="460"/>
      <c r="C495" s="461"/>
      <c r="D495" s="465"/>
      <c r="E495" s="469"/>
      <c r="F495" s="470"/>
      <c r="G495" s="259"/>
      <c r="H495" s="52"/>
      <c r="I495" s="53"/>
      <c r="J495" s="317"/>
      <c r="K495" s="317"/>
      <c r="L495" s="450"/>
      <c r="M495" s="53"/>
      <c r="N495" s="52"/>
      <c r="O495" s="52"/>
      <c r="P495" s="52"/>
      <c r="Q495" s="52"/>
      <c r="R495" s="53"/>
      <c r="S495" s="52"/>
      <c r="T495" s="52"/>
      <c r="U495" s="52"/>
      <c r="V495" s="52"/>
      <c r="W495" s="54">
        <f>((IF(S495=Datos!$B$83,0,IF(S495=Datos!$B$84,5,IF(S495=Datos!$B$85,10,IF(S495=Datos!$B$86,15,IF(S495=Datos!$B$87,20,IF(S495=Datos!$B$88,25,0)))))))/100)+((IF(T495=Datos!$B$83,0,IF(T495=Datos!$B$84,5,IF(T495=Datos!$B$85,10,IF(T495=Datos!$B$86,15,IF(T495=Datos!$B$87,20,IF(T495=Datos!$B$88,25,0)))))))/100)+((IF(U495=Datos!$B$83,0,IF(U495=Datos!$B$84,5,IF(U495=Datos!$B$85,10,IF(U495=Datos!$B$86,15,IF(U495=Datos!$B$87,20,IF(U495=Datos!$B$88,25,0)))))))/100)+((IF(V495=Datos!$B$83,0,IF(V495=Datos!$B$84,5,IF(V495=Datos!$B$85,10,IF(V495=Datos!$B$86,15,IF(V495=Datos!$B$87,20,IF(V495=Datos!$B$88,25,0)))))))/100)</f>
        <v>0</v>
      </c>
      <c r="X495" s="453"/>
      <c r="Y495" s="447"/>
      <c r="Z495" s="456"/>
      <c r="AA495" s="447"/>
      <c r="AB495" s="450"/>
      <c r="AC495" s="55"/>
    </row>
    <row r="496" spans="1:29" s="4" customFormat="1" ht="30" customHeight="1" x14ac:dyDescent="0.25">
      <c r="A496" s="105"/>
      <c r="B496" s="460"/>
      <c r="C496" s="461"/>
      <c r="D496" s="465"/>
      <c r="E496" s="469"/>
      <c r="F496" s="470"/>
      <c r="G496" s="259"/>
      <c r="H496" s="52"/>
      <c r="I496" s="53"/>
      <c r="J496" s="317"/>
      <c r="K496" s="317"/>
      <c r="L496" s="450"/>
      <c r="M496" s="53"/>
      <c r="N496" s="52"/>
      <c r="O496" s="52"/>
      <c r="P496" s="52"/>
      <c r="Q496" s="52"/>
      <c r="R496" s="53"/>
      <c r="S496" s="52"/>
      <c r="T496" s="52"/>
      <c r="U496" s="52"/>
      <c r="V496" s="52"/>
      <c r="W496" s="54">
        <f>((IF(S496=Datos!$B$83,0,IF(S496=Datos!$B$84,5,IF(S496=Datos!$B$85,10,IF(S496=Datos!$B$86,15,IF(S496=Datos!$B$87,20,IF(S496=Datos!$B$88,25,0)))))))/100)+((IF(T496=Datos!$B$83,0,IF(T496=Datos!$B$84,5,IF(T496=Datos!$B$85,10,IF(T496=Datos!$B$86,15,IF(T496=Datos!$B$87,20,IF(T496=Datos!$B$88,25,0)))))))/100)+((IF(U496=Datos!$B$83,0,IF(U496=Datos!$B$84,5,IF(U496=Datos!$B$85,10,IF(U496=Datos!$B$86,15,IF(U496=Datos!$B$87,20,IF(U496=Datos!$B$88,25,0)))))))/100)+((IF(V496=Datos!$B$83,0,IF(V496=Datos!$B$84,5,IF(V496=Datos!$B$85,10,IF(V496=Datos!$B$86,15,IF(V496=Datos!$B$87,20,IF(V496=Datos!$B$88,25,0)))))))/100)</f>
        <v>0</v>
      </c>
      <c r="X496" s="453"/>
      <c r="Y496" s="447"/>
      <c r="Z496" s="456"/>
      <c r="AA496" s="447"/>
      <c r="AB496" s="450"/>
      <c r="AC496" s="55"/>
    </row>
    <row r="497" spans="1:29" s="4" customFormat="1" ht="30" customHeight="1" thickBot="1" x14ac:dyDescent="0.3">
      <c r="A497" s="105"/>
      <c r="B497" s="462"/>
      <c r="C497" s="463"/>
      <c r="D497" s="466"/>
      <c r="E497" s="471"/>
      <c r="F497" s="472"/>
      <c r="G497" s="260"/>
      <c r="H497" s="70"/>
      <c r="I497" s="68"/>
      <c r="J497" s="318"/>
      <c r="K497" s="318"/>
      <c r="L497" s="451"/>
      <c r="M497" s="68"/>
      <c r="N497" s="70"/>
      <c r="O497" s="70"/>
      <c r="P497" s="70"/>
      <c r="Q497" s="70"/>
      <c r="R497" s="68"/>
      <c r="S497" s="70"/>
      <c r="T497" s="70"/>
      <c r="U497" s="70"/>
      <c r="V497" s="70"/>
      <c r="W497" s="69">
        <f>((IF(S497=Datos!$B$83,0,IF(S497=Datos!$B$84,5,IF(S497=Datos!$B$85,10,IF(S497=Datos!$B$86,15,IF(S497=Datos!$B$87,20,IF(S497=Datos!$B$88,25,0)))))))/100)+((IF(T497=Datos!$B$83,0,IF(T497=Datos!$B$84,5,IF(T497=Datos!$B$85,10,IF(T497=Datos!$B$86,15,IF(T497=Datos!$B$87,20,IF(T497=Datos!$B$88,25,0)))))))/100)+((IF(U497=Datos!$B$83,0,IF(U497=Datos!$B$84,5,IF(U497=Datos!$B$85,10,IF(U497=Datos!$B$86,15,IF(U497=Datos!$B$87,20,IF(U497=Datos!$B$88,25,0)))))))/100)+((IF(V497=Datos!$B$83,0,IF(V497=Datos!$B$84,5,IF(V497=Datos!$B$85,10,IF(V497=Datos!$B$86,15,IF(V497=Datos!$B$87,20,IF(V497=Datos!$B$88,25,0)))))))/100)</f>
        <v>0</v>
      </c>
      <c r="X497" s="454"/>
      <c r="Y497" s="448"/>
      <c r="Z497" s="457"/>
      <c r="AA497" s="448"/>
      <c r="AB497" s="451"/>
      <c r="AC497" s="59"/>
    </row>
    <row r="498" spans="1:29" s="4" customFormat="1" ht="30" customHeight="1" x14ac:dyDescent="0.25">
      <c r="A498" s="105"/>
      <c r="B498" s="458"/>
      <c r="C498" s="459"/>
      <c r="D498" s="464" t="str">
        <f>IF(B498=0,"",VLOOKUP(B498,'Datos SGC'!$B$50:$C$71,2))</f>
        <v/>
      </c>
      <c r="E498" s="467"/>
      <c r="F498" s="468"/>
      <c r="G498" s="258"/>
      <c r="H498" s="65"/>
      <c r="I498" s="66"/>
      <c r="J498" s="316"/>
      <c r="K498" s="316"/>
      <c r="L498" s="449" t="str">
        <f>IF(AND(J498=Datos!$B$186,K498=Datos!$B$193),Datos!$D$186,IF(AND(J498=Datos!$B$186,K498=Datos!$B$194),Datos!$E$186,IF(AND(J498=Datos!$B$186,K498=Datos!$B$195),Datos!$F$186,IF(AND(J498=Datos!$B$186,K498=Datos!$B$196),Datos!$G$186,IF(AND(J498=Datos!$B$186,K498=Datos!$B$197),Datos!$H$186,IF(AND(J498=Datos!$B$187,K498=Datos!$B$193),Datos!$D$187,IF(AND(J498=Datos!$B$187,K498=Datos!$B$194),Datos!$E$187,IF(AND(J498=Datos!$B$187,K498=Datos!$B$195),Datos!$F$187,IF(AND(J498=Datos!$B$187,K498=Datos!$B$196),Datos!$G$187,IF(AND(J498=Datos!$B$187,K498=Datos!$B$197),Datos!$H$187,IF(AND(J498=Datos!$B$188,K498=Datos!$B$193),Datos!$D$188,IF(AND(J498=Datos!$B$188,K498=Datos!$B$194),Datos!$E$188,IF(AND(J498=Datos!$B$188,K498=Datos!$B$195),Datos!$F$188,IF(AND(J498=Datos!$B$188,K498=Datos!$B$196),Datos!$G$188,IF(AND(J498=Datos!$B$188,K498=Datos!$B$197),Datos!$H$188,IF(AND(J498=Datos!$B$189,K498=Datos!$B$193),Datos!$D$189,IF(AND(J498=Datos!$B$189,K498=Datos!$B$194),Datos!$E$189,IF(AND(J498=Datos!$B$189,K498=Datos!$B$195),Datos!$F$189,IF(AND(J498=Datos!$B$189,K498=Datos!$B$196),Datos!$G$189,IF(AND(J498=Datos!$B$189,K498=Datos!$B$197),Datos!$H$189,IF(AND(J498=Datos!$B$190,K498=Datos!$B$193),Datos!$D$190,IF(AND(J498=Datos!$B$190,K498=Datos!$B$194),Datos!$E$190,IF(AND(J498=Datos!$B$190,K498=Datos!$B$195),Datos!$F$190,IF(AND(J498=Datos!$B$190,K498=Datos!$B$196),Datos!$G$190,IF(AND(J498=Datos!$B$190,K498=Datos!$B$197),Datos!$H$190,"-")))))))))))))))))))))))))</f>
        <v>-</v>
      </c>
      <c r="M498" s="66"/>
      <c r="N498" s="65"/>
      <c r="O498" s="65"/>
      <c r="P498" s="65"/>
      <c r="Q498" s="65"/>
      <c r="R498" s="66"/>
      <c r="S498" s="65"/>
      <c r="T498" s="65"/>
      <c r="U498" s="65"/>
      <c r="V498" s="65"/>
      <c r="W498" s="64">
        <f>((IF(S498=Datos!$B$83,0,IF(S498=Datos!$B$84,5,IF(S498=Datos!$B$85,10,IF(S498=Datos!$B$86,15,IF(S498=Datos!$B$87,20,IF(S498=Datos!$B$88,25,0)))))))/100)+((IF(T498=Datos!$B$83,0,IF(T498=Datos!$B$84,5,IF(T498=Datos!$B$85,10,IF(T498=Datos!$B$86,15,IF(T498=Datos!$B$87,20,IF(T498=Datos!$B$88,25,0)))))))/100)+((IF(U498=Datos!$B$83,0,IF(U498=Datos!$B$84,5,IF(U498=Datos!$B$85,10,IF(U498=Datos!$B$86,15,IF(U498=Datos!$B$87,20,IF(U498=Datos!$B$88,25,0)))))))/100)+((IF(V498=Datos!$B$83,0,IF(V498=Datos!$B$84,5,IF(V498=Datos!$B$85,10,IF(V498=Datos!$B$86,15,IF(V498=Datos!$B$87,20,IF(V498=Datos!$B$88,25,0)))))))/100)</f>
        <v>0</v>
      </c>
      <c r="X498" s="452">
        <f>IF(ISERROR((IF(R498=Datos!$B$80,W498,0)+IF(R499=Datos!$B$80,W499,0)+IF(R500=Datos!$B$80,W500,0)+IF(R501=Datos!$B$80,W501,0)+IF(R502=Datos!$B$80,W502,0)+IF(R503=Datos!$B$80,W503,0))/(IF(R498=Datos!$B$80,1,0)+IF(R499=Datos!$B$80,1,0)+IF(R500=Datos!$B$80,1,0)+IF(R501=Datos!$B$80,1,0)+IF(R502=Datos!$B$80,1,0)+IF(R503=Datos!$B$80,1,0))),0,(IF(R498=Datos!$B$80,W498,0)+IF(R499=Datos!$B$80,W499,0)+IF(R500=Datos!$B$80,W500,0)+IF(R501=Datos!$B$80,W501,0)+IF(R502=Datos!$B$80,W502,0)+IF(R503=Datos!$B$80,W503,0))/(IF(R498=Datos!$B$80,1,0)+IF(R499=Datos!$B$80,1,0)+IF(R500=Datos!$B$80,1,0)+IF(R501=Datos!$B$80,1,0)+IF(R502=Datos!$B$80,1,0)+IF(R503=Datos!$B$80,1,0)))</f>
        <v>0</v>
      </c>
      <c r="Y498" s="446" t="str">
        <f>IF(J498="","-",(IF(X498&gt;0,(IF(J498=Datos!$B$65,Datos!$B$65,IF(AND(J498=Datos!$B$66,X498&gt;0.49),Datos!$B$65,IF(AND(J498=Datos!$B$67,X498&gt;0.74),Datos!$B$65,IF(AND(J498=Datos!$B$67,X498&lt;0.75,X498&gt;0.49),Datos!$B$66,IF(AND(J498=Datos!$B$68,X498&gt;0.74),Datos!$B$66,IF(AND(J498=Datos!$B$68,X498&lt;0.75,X498&gt;0.49),Datos!$B$67,IF(AND(J498=Datos!$B$69,X498&gt;0.74),Datos!$B$67,IF(AND(J498=Datos!$B$69,X498&lt;0.75,X498&gt;0.49),Datos!$B$68,J498))))))))),J498)))</f>
        <v>-</v>
      </c>
      <c r="Z498" s="455">
        <f>IF(ISERROR((IF(R498=Datos!$B$79,W498,0)+IF(R499=Datos!$B$79,W499,0)+IF(R500=Datos!$B$79,W500,0)+IF(R501=Datos!$B$79,W501,0)+IF(R502=Datos!$B$79,W502,0)+IF(R503=Datos!$B$79,W503,0))/(IF(R498=Datos!$B$79,1,0)+IF(R499=Datos!$B$79,1,0)+IF(R500=Datos!$B$79,1,0)+IF(R501=Datos!$B$79,1,0)+IF(R502=Datos!$B$79,1,0)+IF(R503=Datos!$B$79,1,0))),0,(IF(R498=Datos!$B$79,W498,0)+IF(R499=Datos!$B$79,W499,0)+IF(R500=Datos!$B$79,W500,0)+IF(R501=Datos!$B$79,W501,0)+IF(R502=Datos!$B$79,W502,0)+IF(R503=Datos!$B$79,W503,0))/(IF(R498=Datos!$B$79,1,0)+IF(R499=Datos!$B$79,1,0)+IF(R500=Datos!$B$79,1,0)+IF(R501=Datos!$B$79,1,0)+IF(R502=Datos!$B$79,1,0)+IF(R503=Datos!$B$79,1,0)))</f>
        <v>0</v>
      </c>
      <c r="AA498" s="446" t="str">
        <f>IF(K498="","-",(IF(Z498&gt;0,(IF(K498=Datos!$B$72,Datos!$B$72,IF(AND(K498=Datos!$B$73,Z498&gt;0.49),Datos!$B$72,IF(AND(K498=Datos!$B$74,Z498&gt;0.74),Datos!$B$72,IF(AND(K498=Datos!$B$74,Z498&lt;0.75,Z498&gt;0.49),Datos!$B$73,IF(AND(K498=Datos!$B$75,Z498&gt;0.74),Datos!$B$73,IF(AND(K498=Datos!$B$75,Z498&lt;0.75,Z498&gt;0.49),Datos!$B$74,IF(AND(K498=Datos!$B$76,Z498&gt;0.74),Datos!$B$74,IF(AND(K498=Datos!$B$76,Z498&lt;0.75,Z498&gt;0.49),Datos!$B$75,K498))))))))),K498)))</f>
        <v>-</v>
      </c>
      <c r="AB498" s="449" t="str">
        <f>IF(AND(Y498=Datos!$B$186,AA498=Datos!$B$193),Datos!$D$186,IF(AND(Y498=Datos!$B$186,AA498=Datos!$B$194),Datos!$E$186,IF(AND(Y498=Datos!$B$186,AA498=Datos!$B$195),Datos!$F$186,IF(AND(Y498=Datos!$B$186,AA498=Datos!$B$196),Datos!$G$186,IF(AND(Y498=Datos!$B$186,AA498=Datos!$B$197),Datos!$H$186,IF(AND(Y498=Datos!$B$187,AA498=Datos!$B$193),Datos!$D$187,IF(AND(Y498=Datos!$B$187,AA498=Datos!$B$194),Datos!$E$187,IF(AND(Y498=Datos!$B$187,AA498=Datos!$B$195),Datos!$F$187,IF(AND(Y498=Datos!$B$187,AA498=Datos!$B$196),Datos!$G$187,IF(AND(Y498=Datos!$B$187,AA498=Datos!$B$197),Datos!$H$187,IF(AND(Y498=Datos!$B$188,AA498=Datos!$B$193),Datos!$D$188,IF(AND(Y498=Datos!$B$188,AA498=Datos!$B$194),Datos!$E$188,IF(AND(Y498=Datos!$B$188,AA498=Datos!$B$195),Datos!$F$188,IF(AND(Y498=Datos!$B$188,AA498=Datos!$B$196),Datos!$G$188,IF(AND(Y498=Datos!$B$188,AA498=Datos!$B$197),Datos!$H$188,IF(AND(Y498=Datos!$B$189,AA498=Datos!$B$193),Datos!$D$189,IF(AND(Y498=Datos!$B$189,AA498=Datos!$B$194),Datos!$E$189,IF(AND(Y498=Datos!$B$189,AA498=Datos!$B$195),Datos!$F$189,IF(AND(Y498=Datos!$B$189,AA498=Datos!$B$196),Datos!$G$189,IF(AND(Y498=Datos!$B$189,AA498=Datos!$B$197),Datos!$H$189,IF(AND(Y498=Datos!$B$190,AA498=Datos!$B$193),Datos!$D$190,IF(AND(Y498=Datos!$B$190,AA498=Datos!$B$194),Datos!$E$190,IF(AND(Y498=Datos!$B$190,AA498=Datos!$B$195),Datos!$F$190,IF(AND(Y498=Datos!$B$190,AA498=Datos!$B$196),Datos!$G$190,IF(AND(Y498=Datos!$B$190,AA498=Datos!$B$197),Datos!$H$190,"-")))))))))))))))))))))))))</f>
        <v>-</v>
      </c>
      <c r="AC498" s="51"/>
    </row>
    <row r="499" spans="1:29" s="4" customFormat="1" ht="30" customHeight="1" x14ac:dyDescent="0.25">
      <c r="A499" s="105"/>
      <c r="B499" s="460"/>
      <c r="C499" s="461"/>
      <c r="D499" s="465"/>
      <c r="E499" s="469"/>
      <c r="F499" s="470"/>
      <c r="G499" s="259"/>
      <c r="H499" s="52"/>
      <c r="I499" s="53"/>
      <c r="J499" s="317"/>
      <c r="K499" s="317"/>
      <c r="L499" s="450"/>
      <c r="M499" s="53"/>
      <c r="N499" s="52"/>
      <c r="O499" s="52"/>
      <c r="P499" s="52"/>
      <c r="Q499" s="52"/>
      <c r="R499" s="53"/>
      <c r="S499" s="52"/>
      <c r="T499" s="52"/>
      <c r="U499" s="52"/>
      <c r="V499" s="52"/>
      <c r="W499" s="54">
        <f>((IF(S499=Datos!$B$83,0,IF(S499=Datos!$B$84,5,IF(S499=Datos!$B$85,10,IF(S499=Datos!$B$86,15,IF(S499=Datos!$B$87,20,IF(S499=Datos!$B$88,25,0)))))))/100)+((IF(T499=Datos!$B$83,0,IF(T499=Datos!$B$84,5,IF(T499=Datos!$B$85,10,IF(T499=Datos!$B$86,15,IF(T499=Datos!$B$87,20,IF(T499=Datos!$B$88,25,0)))))))/100)+((IF(U499=Datos!$B$83,0,IF(U499=Datos!$B$84,5,IF(U499=Datos!$B$85,10,IF(U499=Datos!$B$86,15,IF(U499=Datos!$B$87,20,IF(U499=Datos!$B$88,25,0)))))))/100)+((IF(V499=Datos!$B$83,0,IF(V499=Datos!$B$84,5,IF(V499=Datos!$B$85,10,IF(V499=Datos!$B$86,15,IF(V499=Datos!$B$87,20,IF(V499=Datos!$B$88,25,0)))))))/100)</f>
        <v>0</v>
      </c>
      <c r="X499" s="453"/>
      <c r="Y499" s="447"/>
      <c r="Z499" s="456"/>
      <c r="AA499" s="447"/>
      <c r="AB499" s="450"/>
      <c r="AC499" s="55"/>
    </row>
    <row r="500" spans="1:29" s="4" customFormat="1" ht="30" customHeight="1" x14ac:dyDescent="0.25">
      <c r="A500" s="105"/>
      <c r="B500" s="460"/>
      <c r="C500" s="461"/>
      <c r="D500" s="465"/>
      <c r="E500" s="469"/>
      <c r="F500" s="470"/>
      <c r="G500" s="259"/>
      <c r="H500" s="52"/>
      <c r="I500" s="53"/>
      <c r="J500" s="317"/>
      <c r="K500" s="317"/>
      <c r="L500" s="450"/>
      <c r="M500" s="53"/>
      <c r="N500" s="52"/>
      <c r="O500" s="52"/>
      <c r="P500" s="52"/>
      <c r="Q500" s="52"/>
      <c r="R500" s="53"/>
      <c r="S500" s="52"/>
      <c r="T500" s="52"/>
      <c r="U500" s="52"/>
      <c r="V500" s="52"/>
      <c r="W500" s="54">
        <f>((IF(S500=Datos!$B$83,0,IF(S500=Datos!$B$84,5,IF(S500=Datos!$B$85,10,IF(S500=Datos!$B$86,15,IF(S500=Datos!$B$87,20,IF(S500=Datos!$B$88,25,0)))))))/100)+((IF(T500=Datos!$B$83,0,IF(T500=Datos!$B$84,5,IF(T500=Datos!$B$85,10,IF(T500=Datos!$B$86,15,IF(T500=Datos!$B$87,20,IF(T500=Datos!$B$88,25,0)))))))/100)+((IF(U500=Datos!$B$83,0,IF(U500=Datos!$B$84,5,IF(U500=Datos!$B$85,10,IF(U500=Datos!$B$86,15,IF(U500=Datos!$B$87,20,IF(U500=Datos!$B$88,25,0)))))))/100)+((IF(V500=Datos!$B$83,0,IF(V500=Datos!$B$84,5,IF(V500=Datos!$B$85,10,IF(V500=Datos!$B$86,15,IF(V500=Datos!$B$87,20,IF(V500=Datos!$B$88,25,0)))))))/100)</f>
        <v>0</v>
      </c>
      <c r="X500" s="453"/>
      <c r="Y500" s="447"/>
      <c r="Z500" s="456"/>
      <c r="AA500" s="447"/>
      <c r="AB500" s="450"/>
      <c r="AC500" s="55"/>
    </row>
    <row r="501" spans="1:29" s="4" customFormat="1" ht="30" customHeight="1" x14ac:dyDescent="0.25">
      <c r="A501" s="105"/>
      <c r="B501" s="460"/>
      <c r="C501" s="461"/>
      <c r="D501" s="465"/>
      <c r="E501" s="469"/>
      <c r="F501" s="470"/>
      <c r="G501" s="259"/>
      <c r="H501" s="52"/>
      <c r="I501" s="53"/>
      <c r="J501" s="317"/>
      <c r="K501" s="317"/>
      <c r="L501" s="450"/>
      <c r="M501" s="53"/>
      <c r="N501" s="52"/>
      <c r="O501" s="52"/>
      <c r="P501" s="52"/>
      <c r="Q501" s="52"/>
      <c r="R501" s="53"/>
      <c r="S501" s="52"/>
      <c r="T501" s="52"/>
      <c r="U501" s="52"/>
      <c r="V501" s="52"/>
      <c r="W501" s="54">
        <f>((IF(S501=Datos!$B$83,0,IF(S501=Datos!$B$84,5,IF(S501=Datos!$B$85,10,IF(S501=Datos!$B$86,15,IF(S501=Datos!$B$87,20,IF(S501=Datos!$B$88,25,0)))))))/100)+((IF(T501=Datos!$B$83,0,IF(T501=Datos!$B$84,5,IF(T501=Datos!$B$85,10,IF(T501=Datos!$B$86,15,IF(T501=Datos!$B$87,20,IF(T501=Datos!$B$88,25,0)))))))/100)+((IF(U501=Datos!$B$83,0,IF(U501=Datos!$B$84,5,IF(U501=Datos!$B$85,10,IF(U501=Datos!$B$86,15,IF(U501=Datos!$B$87,20,IF(U501=Datos!$B$88,25,0)))))))/100)+((IF(V501=Datos!$B$83,0,IF(V501=Datos!$B$84,5,IF(V501=Datos!$B$85,10,IF(V501=Datos!$B$86,15,IF(V501=Datos!$B$87,20,IF(V501=Datos!$B$88,25,0)))))))/100)</f>
        <v>0</v>
      </c>
      <c r="X501" s="453"/>
      <c r="Y501" s="447"/>
      <c r="Z501" s="456"/>
      <c r="AA501" s="447"/>
      <c r="AB501" s="450"/>
      <c r="AC501" s="55"/>
    </row>
    <row r="502" spans="1:29" s="4" customFormat="1" ht="30" customHeight="1" x14ac:dyDescent="0.25">
      <c r="A502" s="105"/>
      <c r="B502" s="460"/>
      <c r="C502" s="461"/>
      <c r="D502" s="465"/>
      <c r="E502" s="469"/>
      <c r="F502" s="470"/>
      <c r="G502" s="259"/>
      <c r="H502" s="52"/>
      <c r="I502" s="53"/>
      <c r="J502" s="317"/>
      <c r="K502" s="317"/>
      <c r="L502" s="450"/>
      <c r="M502" s="53"/>
      <c r="N502" s="52"/>
      <c r="O502" s="52"/>
      <c r="P502" s="52"/>
      <c r="Q502" s="52"/>
      <c r="R502" s="53"/>
      <c r="S502" s="52"/>
      <c r="T502" s="52"/>
      <c r="U502" s="52"/>
      <c r="V502" s="52"/>
      <c r="W502" s="54">
        <f>((IF(S502=Datos!$B$83,0,IF(S502=Datos!$B$84,5,IF(S502=Datos!$B$85,10,IF(S502=Datos!$B$86,15,IF(S502=Datos!$B$87,20,IF(S502=Datos!$B$88,25,0)))))))/100)+((IF(T502=Datos!$B$83,0,IF(T502=Datos!$B$84,5,IF(T502=Datos!$B$85,10,IF(T502=Datos!$B$86,15,IF(T502=Datos!$B$87,20,IF(T502=Datos!$B$88,25,0)))))))/100)+((IF(U502=Datos!$B$83,0,IF(U502=Datos!$B$84,5,IF(U502=Datos!$B$85,10,IF(U502=Datos!$B$86,15,IF(U502=Datos!$B$87,20,IF(U502=Datos!$B$88,25,0)))))))/100)+((IF(V502=Datos!$B$83,0,IF(V502=Datos!$B$84,5,IF(V502=Datos!$B$85,10,IF(V502=Datos!$B$86,15,IF(V502=Datos!$B$87,20,IF(V502=Datos!$B$88,25,0)))))))/100)</f>
        <v>0</v>
      </c>
      <c r="X502" s="453"/>
      <c r="Y502" s="447"/>
      <c r="Z502" s="456"/>
      <c r="AA502" s="447"/>
      <c r="AB502" s="450"/>
      <c r="AC502" s="55"/>
    </row>
    <row r="503" spans="1:29" s="4" customFormat="1" ht="30" customHeight="1" thickBot="1" x14ac:dyDescent="0.3">
      <c r="A503" s="105"/>
      <c r="B503" s="462"/>
      <c r="C503" s="463"/>
      <c r="D503" s="466"/>
      <c r="E503" s="471"/>
      <c r="F503" s="472"/>
      <c r="G503" s="260"/>
      <c r="H503" s="70"/>
      <c r="I503" s="68"/>
      <c r="J503" s="318"/>
      <c r="K503" s="318"/>
      <c r="L503" s="451"/>
      <c r="M503" s="68"/>
      <c r="N503" s="70"/>
      <c r="O503" s="70"/>
      <c r="P503" s="70"/>
      <c r="Q503" s="70"/>
      <c r="R503" s="68"/>
      <c r="S503" s="70"/>
      <c r="T503" s="70"/>
      <c r="U503" s="70"/>
      <c r="V503" s="70"/>
      <c r="W503" s="69">
        <f>((IF(S503=Datos!$B$83,0,IF(S503=Datos!$B$84,5,IF(S503=Datos!$B$85,10,IF(S503=Datos!$B$86,15,IF(S503=Datos!$B$87,20,IF(S503=Datos!$B$88,25,0)))))))/100)+((IF(T503=Datos!$B$83,0,IF(T503=Datos!$B$84,5,IF(T503=Datos!$B$85,10,IF(T503=Datos!$B$86,15,IF(T503=Datos!$B$87,20,IF(T503=Datos!$B$88,25,0)))))))/100)+((IF(U503=Datos!$B$83,0,IF(U503=Datos!$B$84,5,IF(U503=Datos!$B$85,10,IF(U503=Datos!$B$86,15,IF(U503=Datos!$B$87,20,IF(U503=Datos!$B$88,25,0)))))))/100)+((IF(V503=Datos!$B$83,0,IF(V503=Datos!$B$84,5,IF(V503=Datos!$B$85,10,IF(V503=Datos!$B$86,15,IF(V503=Datos!$B$87,20,IF(V503=Datos!$B$88,25,0)))))))/100)</f>
        <v>0</v>
      </c>
      <c r="X503" s="454"/>
      <c r="Y503" s="448"/>
      <c r="Z503" s="457"/>
      <c r="AA503" s="448"/>
      <c r="AB503" s="451"/>
      <c r="AC503" s="59"/>
    </row>
    <row r="504" spans="1:29" s="4" customFormat="1" ht="30" customHeight="1" x14ac:dyDescent="0.25">
      <c r="A504" s="105"/>
      <c r="B504" s="458"/>
      <c r="C504" s="459"/>
      <c r="D504" s="464" t="str">
        <f>IF(B504=0,"",VLOOKUP(B504,'Datos SGC'!$B$50:$C$71,2))</f>
        <v/>
      </c>
      <c r="E504" s="467"/>
      <c r="F504" s="468"/>
      <c r="G504" s="258"/>
      <c r="H504" s="65"/>
      <c r="I504" s="66"/>
      <c r="J504" s="316"/>
      <c r="K504" s="316"/>
      <c r="L504" s="449" t="str">
        <f>IF(AND(J504=Datos!$B$186,K504=Datos!$B$193),Datos!$D$186,IF(AND(J504=Datos!$B$186,K504=Datos!$B$194),Datos!$E$186,IF(AND(J504=Datos!$B$186,K504=Datos!$B$195),Datos!$F$186,IF(AND(J504=Datos!$B$186,K504=Datos!$B$196),Datos!$G$186,IF(AND(J504=Datos!$B$186,K504=Datos!$B$197),Datos!$H$186,IF(AND(J504=Datos!$B$187,K504=Datos!$B$193),Datos!$D$187,IF(AND(J504=Datos!$B$187,K504=Datos!$B$194),Datos!$E$187,IF(AND(J504=Datos!$B$187,K504=Datos!$B$195),Datos!$F$187,IF(AND(J504=Datos!$B$187,K504=Datos!$B$196),Datos!$G$187,IF(AND(J504=Datos!$B$187,K504=Datos!$B$197),Datos!$H$187,IF(AND(J504=Datos!$B$188,K504=Datos!$B$193),Datos!$D$188,IF(AND(J504=Datos!$B$188,K504=Datos!$B$194),Datos!$E$188,IF(AND(J504=Datos!$B$188,K504=Datos!$B$195),Datos!$F$188,IF(AND(J504=Datos!$B$188,K504=Datos!$B$196),Datos!$G$188,IF(AND(J504=Datos!$B$188,K504=Datos!$B$197),Datos!$H$188,IF(AND(J504=Datos!$B$189,K504=Datos!$B$193),Datos!$D$189,IF(AND(J504=Datos!$B$189,K504=Datos!$B$194),Datos!$E$189,IF(AND(J504=Datos!$B$189,K504=Datos!$B$195),Datos!$F$189,IF(AND(J504=Datos!$B$189,K504=Datos!$B$196),Datos!$G$189,IF(AND(J504=Datos!$B$189,K504=Datos!$B$197),Datos!$H$189,IF(AND(J504=Datos!$B$190,K504=Datos!$B$193),Datos!$D$190,IF(AND(J504=Datos!$B$190,K504=Datos!$B$194),Datos!$E$190,IF(AND(J504=Datos!$B$190,K504=Datos!$B$195),Datos!$F$190,IF(AND(J504=Datos!$B$190,K504=Datos!$B$196),Datos!$G$190,IF(AND(J504=Datos!$B$190,K504=Datos!$B$197),Datos!$H$190,"-")))))))))))))))))))))))))</f>
        <v>-</v>
      </c>
      <c r="M504" s="66"/>
      <c r="N504" s="65"/>
      <c r="O504" s="65"/>
      <c r="P504" s="65"/>
      <c r="Q504" s="65"/>
      <c r="R504" s="66"/>
      <c r="S504" s="65"/>
      <c r="T504" s="65"/>
      <c r="U504" s="65"/>
      <c r="V504" s="65"/>
      <c r="W504" s="64">
        <f>((IF(S504=Datos!$B$83,0,IF(S504=Datos!$B$84,5,IF(S504=Datos!$B$85,10,IF(S504=Datos!$B$86,15,IF(S504=Datos!$B$87,20,IF(S504=Datos!$B$88,25,0)))))))/100)+((IF(T504=Datos!$B$83,0,IF(T504=Datos!$B$84,5,IF(T504=Datos!$B$85,10,IF(T504=Datos!$B$86,15,IF(T504=Datos!$B$87,20,IF(T504=Datos!$B$88,25,0)))))))/100)+((IF(U504=Datos!$B$83,0,IF(U504=Datos!$B$84,5,IF(U504=Datos!$B$85,10,IF(U504=Datos!$B$86,15,IF(U504=Datos!$B$87,20,IF(U504=Datos!$B$88,25,0)))))))/100)+((IF(V504=Datos!$B$83,0,IF(V504=Datos!$B$84,5,IF(V504=Datos!$B$85,10,IF(V504=Datos!$B$86,15,IF(V504=Datos!$B$87,20,IF(V504=Datos!$B$88,25,0)))))))/100)</f>
        <v>0</v>
      </c>
      <c r="X504" s="452">
        <f>IF(ISERROR((IF(R504=Datos!$B$80,W504,0)+IF(R505=Datos!$B$80,W505,0)+IF(R506=Datos!$B$80,W506,0)+IF(R507=Datos!$B$80,W507,0)+IF(R508=Datos!$B$80,W508,0)+IF(R509=Datos!$B$80,W509,0))/(IF(R504=Datos!$B$80,1,0)+IF(R505=Datos!$B$80,1,0)+IF(R506=Datos!$B$80,1,0)+IF(R507=Datos!$B$80,1,0)+IF(R508=Datos!$B$80,1,0)+IF(R509=Datos!$B$80,1,0))),0,(IF(R504=Datos!$B$80,W504,0)+IF(R505=Datos!$B$80,W505,0)+IF(R506=Datos!$B$80,W506,0)+IF(R507=Datos!$B$80,W507,0)+IF(R508=Datos!$B$80,W508,0)+IF(R509=Datos!$B$80,W509,0))/(IF(R504=Datos!$B$80,1,0)+IF(R505=Datos!$B$80,1,0)+IF(R506=Datos!$B$80,1,0)+IF(R507=Datos!$B$80,1,0)+IF(R508=Datos!$B$80,1,0)+IF(R509=Datos!$B$80,1,0)))</f>
        <v>0</v>
      </c>
      <c r="Y504" s="446" t="str">
        <f>IF(J504="","-",(IF(X504&gt;0,(IF(J504=Datos!$B$65,Datos!$B$65,IF(AND(J504=Datos!$B$66,X504&gt;0.49),Datos!$B$65,IF(AND(J504=Datos!$B$67,X504&gt;0.74),Datos!$B$65,IF(AND(J504=Datos!$B$67,X504&lt;0.75,X504&gt;0.49),Datos!$B$66,IF(AND(J504=Datos!$B$68,X504&gt;0.74),Datos!$B$66,IF(AND(J504=Datos!$B$68,X504&lt;0.75,X504&gt;0.49),Datos!$B$67,IF(AND(J504=Datos!$B$69,X504&gt;0.74),Datos!$B$67,IF(AND(J504=Datos!$B$69,X504&lt;0.75,X504&gt;0.49),Datos!$B$68,J504))))))))),J504)))</f>
        <v>-</v>
      </c>
      <c r="Z504" s="455">
        <f>IF(ISERROR((IF(R504=Datos!$B$79,W504,0)+IF(R505=Datos!$B$79,W505,0)+IF(R506=Datos!$B$79,W506,0)+IF(R507=Datos!$B$79,W507,0)+IF(R508=Datos!$B$79,W508,0)+IF(R509=Datos!$B$79,W509,0))/(IF(R504=Datos!$B$79,1,0)+IF(R505=Datos!$B$79,1,0)+IF(R506=Datos!$B$79,1,0)+IF(R507=Datos!$B$79,1,0)+IF(R508=Datos!$B$79,1,0)+IF(R509=Datos!$B$79,1,0))),0,(IF(R504=Datos!$B$79,W504,0)+IF(R505=Datos!$B$79,W505,0)+IF(R506=Datos!$B$79,W506,0)+IF(R507=Datos!$B$79,W507,0)+IF(R508=Datos!$B$79,W508,0)+IF(R509=Datos!$B$79,W509,0))/(IF(R504=Datos!$B$79,1,0)+IF(R505=Datos!$B$79,1,0)+IF(R506=Datos!$B$79,1,0)+IF(R507=Datos!$B$79,1,0)+IF(R508=Datos!$B$79,1,0)+IF(R509=Datos!$B$79,1,0)))</f>
        <v>0</v>
      </c>
      <c r="AA504" s="446" t="str">
        <f>IF(K504="","-",(IF(Z504&gt;0,(IF(K504=Datos!$B$72,Datos!$B$72,IF(AND(K504=Datos!$B$73,Z504&gt;0.49),Datos!$B$72,IF(AND(K504=Datos!$B$74,Z504&gt;0.74),Datos!$B$72,IF(AND(K504=Datos!$B$74,Z504&lt;0.75,Z504&gt;0.49),Datos!$B$73,IF(AND(K504=Datos!$B$75,Z504&gt;0.74),Datos!$B$73,IF(AND(K504=Datos!$B$75,Z504&lt;0.75,Z504&gt;0.49),Datos!$B$74,IF(AND(K504=Datos!$B$76,Z504&gt;0.74),Datos!$B$74,IF(AND(K504=Datos!$B$76,Z504&lt;0.75,Z504&gt;0.49),Datos!$B$75,K504))))))))),K504)))</f>
        <v>-</v>
      </c>
      <c r="AB504" s="449" t="str">
        <f>IF(AND(Y504=Datos!$B$186,AA504=Datos!$B$193),Datos!$D$186,IF(AND(Y504=Datos!$B$186,AA504=Datos!$B$194),Datos!$E$186,IF(AND(Y504=Datos!$B$186,AA504=Datos!$B$195),Datos!$F$186,IF(AND(Y504=Datos!$B$186,AA504=Datos!$B$196),Datos!$G$186,IF(AND(Y504=Datos!$B$186,AA504=Datos!$B$197),Datos!$H$186,IF(AND(Y504=Datos!$B$187,AA504=Datos!$B$193),Datos!$D$187,IF(AND(Y504=Datos!$B$187,AA504=Datos!$B$194),Datos!$E$187,IF(AND(Y504=Datos!$B$187,AA504=Datos!$B$195),Datos!$F$187,IF(AND(Y504=Datos!$B$187,AA504=Datos!$B$196),Datos!$G$187,IF(AND(Y504=Datos!$B$187,AA504=Datos!$B$197),Datos!$H$187,IF(AND(Y504=Datos!$B$188,AA504=Datos!$B$193),Datos!$D$188,IF(AND(Y504=Datos!$B$188,AA504=Datos!$B$194),Datos!$E$188,IF(AND(Y504=Datos!$B$188,AA504=Datos!$B$195),Datos!$F$188,IF(AND(Y504=Datos!$B$188,AA504=Datos!$B$196),Datos!$G$188,IF(AND(Y504=Datos!$B$188,AA504=Datos!$B$197),Datos!$H$188,IF(AND(Y504=Datos!$B$189,AA504=Datos!$B$193),Datos!$D$189,IF(AND(Y504=Datos!$B$189,AA504=Datos!$B$194),Datos!$E$189,IF(AND(Y504=Datos!$B$189,AA504=Datos!$B$195),Datos!$F$189,IF(AND(Y504=Datos!$B$189,AA504=Datos!$B$196),Datos!$G$189,IF(AND(Y504=Datos!$B$189,AA504=Datos!$B$197),Datos!$H$189,IF(AND(Y504=Datos!$B$190,AA504=Datos!$B$193),Datos!$D$190,IF(AND(Y504=Datos!$B$190,AA504=Datos!$B$194),Datos!$E$190,IF(AND(Y504=Datos!$B$190,AA504=Datos!$B$195),Datos!$F$190,IF(AND(Y504=Datos!$B$190,AA504=Datos!$B$196),Datos!$G$190,IF(AND(Y504=Datos!$B$190,AA504=Datos!$B$197),Datos!$H$190,"-")))))))))))))))))))))))))</f>
        <v>-</v>
      </c>
      <c r="AC504" s="51"/>
    </row>
    <row r="505" spans="1:29" s="4" customFormat="1" ht="30" customHeight="1" x14ac:dyDescent="0.25">
      <c r="A505" s="105"/>
      <c r="B505" s="460"/>
      <c r="C505" s="461"/>
      <c r="D505" s="465"/>
      <c r="E505" s="469"/>
      <c r="F505" s="470"/>
      <c r="G505" s="259"/>
      <c r="H505" s="52"/>
      <c r="I505" s="53"/>
      <c r="J505" s="317"/>
      <c r="K505" s="317"/>
      <c r="L505" s="450"/>
      <c r="M505" s="53"/>
      <c r="N505" s="52"/>
      <c r="O505" s="52"/>
      <c r="P505" s="52"/>
      <c r="Q505" s="52"/>
      <c r="R505" s="53"/>
      <c r="S505" s="52"/>
      <c r="T505" s="52"/>
      <c r="U505" s="52"/>
      <c r="V505" s="52"/>
      <c r="W505" s="54">
        <f>((IF(S505=Datos!$B$83,0,IF(S505=Datos!$B$84,5,IF(S505=Datos!$B$85,10,IF(S505=Datos!$B$86,15,IF(S505=Datos!$B$87,20,IF(S505=Datos!$B$88,25,0)))))))/100)+((IF(T505=Datos!$B$83,0,IF(T505=Datos!$B$84,5,IF(T505=Datos!$B$85,10,IF(T505=Datos!$B$86,15,IF(T505=Datos!$B$87,20,IF(T505=Datos!$B$88,25,0)))))))/100)+((IF(U505=Datos!$B$83,0,IF(U505=Datos!$B$84,5,IF(U505=Datos!$B$85,10,IF(U505=Datos!$B$86,15,IF(U505=Datos!$B$87,20,IF(U505=Datos!$B$88,25,0)))))))/100)+((IF(V505=Datos!$B$83,0,IF(V505=Datos!$B$84,5,IF(V505=Datos!$B$85,10,IF(V505=Datos!$B$86,15,IF(V505=Datos!$B$87,20,IF(V505=Datos!$B$88,25,0)))))))/100)</f>
        <v>0</v>
      </c>
      <c r="X505" s="453"/>
      <c r="Y505" s="447"/>
      <c r="Z505" s="456"/>
      <c r="AA505" s="447"/>
      <c r="AB505" s="450"/>
      <c r="AC505" s="55"/>
    </row>
    <row r="506" spans="1:29" s="4" customFormat="1" ht="30" customHeight="1" x14ac:dyDescent="0.25">
      <c r="A506" s="105"/>
      <c r="B506" s="460"/>
      <c r="C506" s="461"/>
      <c r="D506" s="465"/>
      <c r="E506" s="469"/>
      <c r="F506" s="470"/>
      <c r="G506" s="259"/>
      <c r="H506" s="52"/>
      <c r="I506" s="53"/>
      <c r="J506" s="317"/>
      <c r="K506" s="317"/>
      <c r="L506" s="450"/>
      <c r="M506" s="53"/>
      <c r="N506" s="52"/>
      <c r="O506" s="52"/>
      <c r="P506" s="52"/>
      <c r="Q506" s="52"/>
      <c r="R506" s="53"/>
      <c r="S506" s="52"/>
      <c r="T506" s="52"/>
      <c r="U506" s="52"/>
      <c r="V506" s="52"/>
      <c r="W506" s="54">
        <f>((IF(S506=Datos!$B$83,0,IF(S506=Datos!$B$84,5,IF(S506=Datos!$B$85,10,IF(S506=Datos!$B$86,15,IF(S506=Datos!$B$87,20,IF(S506=Datos!$B$88,25,0)))))))/100)+((IF(T506=Datos!$B$83,0,IF(T506=Datos!$B$84,5,IF(T506=Datos!$B$85,10,IF(T506=Datos!$B$86,15,IF(T506=Datos!$B$87,20,IF(T506=Datos!$B$88,25,0)))))))/100)+((IF(U506=Datos!$B$83,0,IF(U506=Datos!$B$84,5,IF(U506=Datos!$B$85,10,IF(U506=Datos!$B$86,15,IF(U506=Datos!$B$87,20,IF(U506=Datos!$B$88,25,0)))))))/100)+((IF(V506=Datos!$B$83,0,IF(V506=Datos!$B$84,5,IF(V506=Datos!$B$85,10,IF(V506=Datos!$B$86,15,IF(V506=Datos!$B$87,20,IF(V506=Datos!$B$88,25,0)))))))/100)</f>
        <v>0</v>
      </c>
      <c r="X506" s="453"/>
      <c r="Y506" s="447"/>
      <c r="Z506" s="456"/>
      <c r="AA506" s="447"/>
      <c r="AB506" s="450"/>
      <c r="AC506" s="55"/>
    </row>
    <row r="507" spans="1:29" s="4" customFormat="1" ht="30" customHeight="1" x14ac:dyDescent="0.25">
      <c r="A507" s="105"/>
      <c r="B507" s="460"/>
      <c r="C507" s="461"/>
      <c r="D507" s="465"/>
      <c r="E507" s="469"/>
      <c r="F507" s="470"/>
      <c r="G507" s="259"/>
      <c r="H507" s="52"/>
      <c r="I507" s="53"/>
      <c r="J507" s="317"/>
      <c r="K507" s="317"/>
      <c r="L507" s="450"/>
      <c r="M507" s="53"/>
      <c r="N507" s="52"/>
      <c r="O507" s="52"/>
      <c r="P507" s="52"/>
      <c r="Q507" s="52"/>
      <c r="R507" s="53"/>
      <c r="S507" s="52"/>
      <c r="T507" s="52"/>
      <c r="U507" s="52"/>
      <c r="V507" s="52"/>
      <c r="W507" s="54">
        <f>((IF(S507=Datos!$B$83,0,IF(S507=Datos!$B$84,5,IF(S507=Datos!$B$85,10,IF(S507=Datos!$B$86,15,IF(S507=Datos!$B$87,20,IF(S507=Datos!$B$88,25,0)))))))/100)+((IF(T507=Datos!$B$83,0,IF(T507=Datos!$B$84,5,IF(T507=Datos!$B$85,10,IF(T507=Datos!$B$86,15,IF(T507=Datos!$B$87,20,IF(T507=Datos!$B$88,25,0)))))))/100)+((IF(U507=Datos!$B$83,0,IF(U507=Datos!$B$84,5,IF(U507=Datos!$B$85,10,IF(U507=Datos!$B$86,15,IF(U507=Datos!$B$87,20,IF(U507=Datos!$B$88,25,0)))))))/100)+((IF(V507=Datos!$B$83,0,IF(V507=Datos!$B$84,5,IF(V507=Datos!$B$85,10,IF(V507=Datos!$B$86,15,IF(V507=Datos!$B$87,20,IF(V507=Datos!$B$88,25,0)))))))/100)</f>
        <v>0</v>
      </c>
      <c r="X507" s="453"/>
      <c r="Y507" s="447"/>
      <c r="Z507" s="456"/>
      <c r="AA507" s="447"/>
      <c r="AB507" s="450"/>
      <c r="AC507" s="55"/>
    </row>
    <row r="508" spans="1:29" s="4" customFormat="1" ht="30" customHeight="1" x14ac:dyDescent="0.25">
      <c r="A508" s="105"/>
      <c r="B508" s="460"/>
      <c r="C508" s="461"/>
      <c r="D508" s="465"/>
      <c r="E508" s="469"/>
      <c r="F508" s="470"/>
      <c r="G508" s="259"/>
      <c r="H508" s="52"/>
      <c r="I508" s="53"/>
      <c r="J508" s="317"/>
      <c r="K508" s="317"/>
      <c r="L508" s="450"/>
      <c r="M508" s="53"/>
      <c r="N508" s="52"/>
      <c r="O508" s="52"/>
      <c r="P508" s="52"/>
      <c r="Q508" s="52"/>
      <c r="R508" s="53"/>
      <c r="S508" s="52"/>
      <c r="T508" s="52"/>
      <c r="U508" s="52"/>
      <c r="V508" s="52"/>
      <c r="W508" s="54">
        <f>((IF(S508=Datos!$B$83,0,IF(S508=Datos!$B$84,5,IF(S508=Datos!$B$85,10,IF(S508=Datos!$B$86,15,IF(S508=Datos!$B$87,20,IF(S508=Datos!$B$88,25,0)))))))/100)+((IF(T508=Datos!$B$83,0,IF(T508=Datos!$B$84,5,IF(T508=Datos!$B$85,10,IF(T508=Datos!$B$86,15,IF(T508=Datos!$B$87,20,IF(T508=Datos!$B$88,25,0)))))))/100)+((IF(U508=Datos!$B$83,0,IF(U508=Datos!$B$84,5,IF(U508=Datos!$B$85,10,IF(U508=Datos!$B$86,15,IF(U508=Datos!$B$87,20,IF(U508=Datos!$B$88,25,0)))))))/100)+((IF(V508=Datos!$B$83,0,IF(V508=Datos!$B$84,5,IF(V508=Datos!$B$85,10,IF(V508=Datos!$B$86,15,IF(V508=Datos!$B$87,20,IF(V508=Datos!$B$88,25,0)))))))/100)</f>
        <v>0</v>
      </c>
      <c r="X508" s="453"/>
      <c r="Y508" s="447"/>
      <c r="Z508" s="456"/>
      <c r="AA508" s="447"/>
      <c r="AB508" s="450"/>
      <c r="AC508" s="55"/>
    </row>
    <row r="509" spans="1:29" s="4" customFormat="1" ht="30" customHeight="1" thickBot="1" x14ac:dyDescent="0.3">
      <c r="A509" s="105"/>
      <c r="B509" s="462"/>
      <c r="C509" s="463"/>
      <c r="D509" s="466"/>
      <c r="E509" s="471"/>
      <c r="F509" s="472"/>
      <c r="G509" s="260"/>
      <c r="H509" s="70"/>
      <c r="I509" s="68"/>
      <c r="J509" s="318"/>
      <c r="K509" s="318"/>
      <c r="L509" s="451"/>
      <c r="M509" s="68"/>
      <c r="N509" s="70"/>
      <c r="O509" s="70"/>
      <c r="P509" s="70"/>
      <c r="Q509" s="70"/>
      <c r="R509" s="68"/>
      <c r="S509" s="70"/>
      <c r="T509" s="70"/>
      <c r="U509" s="70"/>
      <c r="V509" s="70"/>
      <c r="W509" s="69">
        <f>((IF(S509=Datos!$B$83,0,IF(S509=Datos!$B$84,5,IF(S509=Datos!$B$85,10,IF(S509=Datos!$B$86,15,IF(S509=Datos!$B$87,20,IF(S509=Datos!$B$88,25,0)))))))/100)+((IF(T509=Datos!$B$83,0,IF(T509=Datos!$B$84,5,IF(T509=Datos!$B$85,10,IF(T509=Datos!$B$86,15,IF(T509=Datos!$B$87,20,IF(T509=Datos!$B$88,25,0)))))))/100)+((IF(U509=Datos!$B$83,0,IF(U509=Datos!$B$84,5,IF(U509=Datos!$B$85,10,IF(U509=Datos!$B$86,15,IF(U509=Datos!$B$87,20,IF(U509=Datos!$B$88,25,0)))))))/100)+((IF(V509=Datos!$B$83,0,IF(V509=Datos!$B$84,5,IF(V509=Datos!$B$85,10,IF(V509=Datos!$B$86,15,IF(V509=Datos!$B$87,20,IF(V509=Datos!$B$88,25,0)))))))/100)</f>
        <v>0</v>
      </c>
      <c r="X509" s="454"/>
      <c r="Y509" s="448"/>
      <c r="Z509" s="457"/>
      <c r="AA509" s="448"/>
      <c r="AB509" s="451"/>
      <c r="AC509" s="59"/>
    </row>
    <row r="510" spans="1:29" s="4" customFormat="1" ht="30" customHeight="1" x14ac:dyDescent="0.25">
      <c r="A510" s="105"/>
      <c r="B510" s="458"/>
      <c r="C510" s="459"/>
      <c r="D510" s="464" t="str">
        <f>IF(B510=0,"",VLOOKUP(B510,'Datos SGC'!$B$50:$C$71,2))</f>
        <v/>
      </c>
      <c r="E510" s="467"/>
      <c r="F510" s="468"/>
      <c r="G510" s="258"/>
      <c r="H510" s="65"/>
      <c r="I510" s="66"/>
      <c r="J510" s="316"/>
      <c r="K510" s="316"/>
      <c r="L510" s="449" t="str">
        <f>IF(AND(J510=Datos!$B$186,K510=Datos!$B$193),Datos!$D$186,IF(AND(J510=Datos!$B$186,K510=Datos!$B$194),Datos!$E$186,IF(AND(J510=Datos!$B$186,K510=Datos!$B$195),Datos!$F$186,IF(AND(J510=Datos!$B$186,K510=Datos!$B$196),Datos!$G$186,IF(AND(J510=Datos!$B$186,K510=Datos!$B$197),Datos!$H$186,IF(AND(J510=Datos!$B$187,K510=Datos!$B$193),Datos!$D$187,IF(AND(J510=Datos!$B$187,K510=Datos!$B$194),Datos!$E$187,IF(AND(J510=Datos!$B$187,K510=Datos!$B$195),Datos!$F$187,IF(AND(J510=Datos!$B$187,K510=Datos!$B$196),Datos!$G$187,IF(AND(J510=Datos!$B$187,K510=Datos!$B$197),Datos!$H$187,IF(AND(J510=Datos!$B$188,K510=Datos!$B$193),Datos!$D$188,IF(AND(J510=Datos!$B$188,K510=Datos!$B$194),Datos!$E$188,IF(AND(J510=Datos!$B$188,K510=Datos!$B$195),Datos!$F$188,IF(AND(J510=Datos!$B$188,K510=Datos!$B$196),Datos!$G$188,IF(AND(J510=Datos!$B$188,K510=Datos!$B$197),Datos!$H$188,IF(AND(J510=Datos!$B$189,K510=Datos!$B$193),Datos!$D$189,IF(AND(J510=Datos!$B$189,K510=Datos!$B$194),Datos!$E$189,IF(AND(J510=Datos!$B$189,K510=Datos!$B$195),Datos!$F$189,IF(AND(J510=Datos!$B$189,K510=Datos!$B$196),Datos!$G$189,IF(AND(J510=Datos!$B$189,K510=Datos!$B$197),Datos!$H$189,IF(AND(J510=Datos!$B$190,K510=Datos!$B$193),Datos!$D$190,IF(AND(J510=Datos!$B$190,K510=Datos!$B$194),Datos!$E$190,IF(AND(J510=Datos!$B$190,K510=Datos!$B$195),Datos!$F$190,IF(AND(J510=Datos!$B$190,K510=Datos!$B$196),Datos!$G$190,IF(AND(J510=Datos!$B$190,K510=Datos!$B$197),Datos!$H$190,"-")))))))))))))))))))))))))</f>
        <v>-</v>
      </c>
      <c r="M510" s="66"/>
      <c r="N510" s="65"/>
      <c r="O510" s="65"/>
      <c r="P510" s="65"/>
      <c r="Q510" s="65"/>
      <c r="R510" s="66"/>
      <c r="S510" s="65"/>
      <c r="T510" s="65"/>
      <c r="U510" s="65"/>
      <c r="V510" s="65"/>
      <c r="W510" s="64">
        <f>((IF(S510=Datos!$B$83,0,IF(S510=Datos!$B$84,5,IF(S510=Datos!$B$85,10,IF(S510=Datos!$B$86,15,IF(S510=Datos!$B$87,20,IF(S510=Datos!$B$88,25,0)))))))/100)+((IF(T510=Datos!$B$83,0,IF(T510=Datos!$B$84,5,IF(T510=Datos!$B$85,10,IF(T510=Datos!$B$86,15,IF(T510=Datos!$B$87,20,IF(T510=Datos!$B$88,25,0)))))))/100)+((IF(U510=Datos!$B$83,0,IF(U510=Datos!$B$84,5,IF(U510=Datos!$B$85,10,IF(U510=Datos!$B$86,15,IF(U510=Datos!$B$87,20,IF(U510=Datos!$B$88,25,0)))))))/100)+((IF(V510=Datos!$B$83,0,IF(V510=Datos!$B$84,5,IF(V510=Datos!$B$85,10,IF(V510=Datos!$B$86,15,IF(V510=Datos!$B$87,20,IF(V510=Datos!$B$88,25,0)))))))/100)</f>
        <v>0</v>
      </c>
      <c r="X510" s="452">
        <f>IF(ISERROR((IF(R510=Datos!$B$80,W510,0)+IF(R511=Datos!$B$80,W511,0)+IF(R512=Datos!$B$80,W512,0)+IF(R513=Datos!$B$80,W513,0)+IF(R514=Datos!$B$80,W514,0)+IF(R515=Datos!$B$80,W515,0))/(IF(R510=Datos!$B$80,1,0)+IF(R511=Datos!$B$80,1,0)+IF(R512=Datos!$B$80,1,0)+IF(R513=Datos!$B$80,1,0)+IF(R514=Datos!$B$80,1,0)+IF(R515=Datos!$B$80,1,0))),0,(IF(R510=Datos!$B$80,W510,0)+IF(R511=Datos!$B$80,W511,0)+IF(R512=Datos!$B$80,W512,0)+IF(R513=Datos!$B$80,W513,0)+IF(R514=Datos!$B$80,W514,0)+IF(R515=Datos!$B$80,W515,0))/(IF(R510=Datos!$B$80,1,0)+IF(R511=Datos!$B$80,1,0)+IF(R512=Datos!$B$80,1,0)+IF(R513=Datos!$B$80,1,0)+IF(R514=Datos!$B$80,1,0)+IF(R515=Datos!$B$80,1,0)))</f>
        <v>0</v>
      </c>
      <c r="Y510" s="446" t="str">
        <f>IF(J510="","-",(IF(X510&gt;0,(IF(J510=Datos!$B$65,Datos!$B$65,IF(AND(J510=Datos!$B$66,X510&gt;0.49),Datos!$B$65,IF(AND(J510=Datos!$B$67,X510&gt;0.74),Datos!$B$65,IF(AND(J510=Datos!$B$67,X510&lt;0.75,X510&gt;0.49),Datos!$B$66,IF(AND(J510=Datos!$B$68,X510&gt;0.74),Datos!$B$66,IF(AND(J510=Datos!$B$68,X510&lt;0.75,X510&gt;0.49),Datos!$B$67,IF(AND(J510=Datos!$B$69,X510&gt;0.74),Datos!$B$67,IF(AND(J510=Datos!$B$69,X510&lt;0.75,X510&gt;0.49),Datos!$B$68,J510))))))))),J510)))</f>
        <v>-</v>
      </c>
      <c r="Z510" s="455">
        <f>IF(ISERROR((IF(R510=Datos!$B$79,W510,0)+IF(R511=Datos!$B$79,W511,0)+IF(R512=Datos!$B$79,W512,0)+IF(R513=Datos!$B$79,W513,0)+IF(R514=Datos!$B$79,W514,0)+IF(R515=Datos!$B$79,W515,0))/(IF(R510=Datos!$B$79,1,0)+IF(R511=Datos!$B$79,1,0)+IF(R512=Datos!$B$79,1,0)+IF(R513=Datos!$B$79,1,0)+IF(R514=Datos!$B$79,1,0)+IF(R515=Datos!$B$79,1,0))),0,(IF(R510=Datos!$B$79,W510,0)+IF(R511=Datos!$B$79,W511,0)+IF(R512=Datos!$B$79,W512,0)+IF(R513=Datos!$B$79,W513,0)+IF(R514=Datos!$B$79,W514,0)+IF(R515=Datos!$B$79,W515,0))/(IF(R510=Datos!$B$79,1,0)+IF(R511=Datos!$B$79,1,0)+IF(R512=Datos!$B$79,1,0)+IF(R513=Datos!$B$79,1,0)+IF(R514=Datos!$B$79,1,0)+IF(R515=Datos!$B$79,1,0)))</f>
        <v>0</v>
      </c>
      <c r="AA510" s="446" t="str">
        <f>IF(K510="","-",(IF(Z510&gt;0,(IF(K510=Datos!$B$72,Datos!$B$72,IF(AND(K510=Datos!$B$73,Z510&gt;0.49),Datos!$B$72,IF(AND(K510=Datos!$B$74,Z510&gt;0.74),Datos!$B$72,IF(AND(K510=Datos!$B$74,Z510&lt;0.75,Z510&gt;0.49),Datos!$B$73,IF(AND(K510=Datos!$B$75,Z510&gt;0.74),Datos!$B$73,IF(AND(K510=Datos!$B$75,Z510&lt;0.75,Z510&gt;0.49),Datos!$B$74,IF(AND(K510=Datos!$B$76,Z510&gt;0.74),Datos!$B$74,IF(AND(K510=Datos!$B$76,Z510&lt;0.75,Z510&gt;0.49),Datos!$B$75,K510))))))))),K510)))</f>
        <v>-</v>
      </c>
      <c r="AB510" s="449" t="str">
        <f>IF(AND(Y510=Datos!$B$186,AA510=Datos!$B$193),Datos!$D$186,IF(AND(Y510=Datos!$B$186,AA510=Datos!$B$194),Datos!$E$186,IF(AND(Y510=Datos!$B$186,AA510=Datos!$B$195),Datos!$F$186,IF(AND(Y510=Datos!$B$186,AA510=Datos!$B$196),Datos!$G$186,IF(AND(Y510=Datos!$B$186,AA510=Datos!$B$197),Datos!$H$186,IF(AND(Y510=Datos!$B$187,AA510=Datos!$B$193),Datos!$D$187,IF(AND(Y510=Datos!$B$187,AA510=Datos!$B$194),Datos!$E$187,IF(AND(Y510=Datos!$B$187,AA510=Datos!$B$195),Datos!$F$187,IF(AND(Y510=Datos!$B$187,AA510=Datos!$B$196),Datos!$G$187,IF(AND(Y510=Datos!$B$187,AA510=Datos!$B$197),Datos!$H$187,IF(AND(Y510=Datos!$B$188,AA510=Datos!$B$193),Datos!$D$188,IF(AND(Y510=Datos!$B$188,AA510=Datos!$B$194),Datos!$E$188,IF(AND(Y510=Datos!$B$188,AA510=Datos!$B$195),Datos!$F$188,IF(AND(Y510=Datos!$B$188,AA510=Datos!$B$196),Datos!$G$188,IF(AND(Y510=Datos!$B$188,AA510=Datos!$B$197),Datos!$H$188,IF(AND(Y510=Datos!$B$189,AA510=Datos!$B$193),Datos!$D$189,IF(AND(Y510=Datos!$B$189,AA510=Datos!$B$194),Datos!$E$189,IF(AND(Y510=Datos!$B$189,AA510=Datos!$B$195),Datos!$F$189,IF(AND(Y510=Datos!$B$189,AA510=Datos!$B$196),Datos!$G$189,IF(AND(Y510=Datos!$B$189,AA510=Datos!$B$197),Datos!$H$189,IF(AND(Y510=Datos!$B$190,AA510=Datos!$B$193),Datos!$D$190,IF(AND(Y510=Datos!$B$190,AA510=Datos!$B$194),Datos!$E$190,IF(AND(Y510=Datos!$B$190,AA510=Datos!$B$195),Datos!$F$190,IF(AND(Y510=Datos!$B$190,AA510=Datos!$B$196),Datos!$G$190,IF(AND(Y510=Datos!$B$190,AA510=Datos!$B$197),Datos!$H$190,"-")))))))))))))))))))))))))</f>
        <v>-</v>
      </c>
      <c r="AC510" s="51"/>
    </row>
    <row r="511" spans="1:29" s="4" customFormat="1" ht="30" customHeight="1" x14ac:dyDescent="0.25">
      <c r="A511" s="105"/>
      <c r="B511" s="460"/>
      <c r="C511" s="461"/>
      <c r="D511" s="465"/>
      <c r="E511" s="469"/>
      <c r="F511" s="470"/>
      <c r="G511" s="259"/>
      <c r="H511" s="52"/>
      <c r="I511" s="53"/>
      <c r="J511" s="317"/>
      <c r="K511" s="317"/>
      <c r="L511" s="450"/>
      <c r="M511" s="53"/>
      <c r="N511" s="52"/>
      <c r="O511" s="52"/>
      <c r="P511" s="52"/>
      <c r="Q511" s="52"/>
      <c r="R511" s="53"/>
      <c r="S511" s="52"/>
      <c r="T511" s="52"/>
      <c r="U511" s="52"/>
      <c r="V511" s="52"/>
      <c r="W511" s="54">
        <f>((IF(S511=Datos!$B$83,0,IF(S511=Datos!$B$84,5,IF(S511=Datos!$B$85,10,IF(S511=Datos!$B$86,15,IF(S511=Datos!$B$87,20,IF(S511=Datos!$B$88,25,0)))))))/100)+((IF(T511=Datos!$B$83,0,IF(T511=Datos!$B$84,5,IF(T511=Datos!$B$85,10,IF(T511=Datos!$B$86,15,IF(T511=Datos!$B$87,20,IF(T511=Datos!$B$88,25,0)))))))/100)+((IF(U511=Datos!$B$83,0,IF(U511=Datos!$B$84,5,IF(U511=Datos!$B$85,10,IF(U511=Datos!$B$86,15,IF(U511=Datos!$B$87,20,IF(U511=Datos!$B$88,25,0)))))))/100)+((IF(V511=Datos!$B$83,0,IF(V511=Datos!$B$84,5,IF(V511=Datos!$B$85,10,IF(V511=Datos!$B$86,15,IF(V511=Datos!$B$87,20,IF(V511=Datos!$B$88,25,0)))))))/100)</f>
        <v>0</v>
      </c>
      <c r="X511" s="453"/>
      <c r="Y511" s="447"/>
      <c r="Z511" s="456"/>
      <c r="AA511" s="447"/>
      <c r="AB511" s="450"/>
      <c r="AC511" s="55"/>
    </row>
    <row r="512" spans="1:29" s="4" customFormat="1" ht="30" customHeight="1" x14ac:dyDescent="0.25">
      <c r="A512" s="105"/>
      <c r="B512" s="460"/>
      <c r="C512" s="461"/>
      <c r="D512" s="465"/>
      <c r="E512" s="469"/>
      <c r="F512" s="470"/>
      <c r="G512" s="259"/>
      <c r="H512" s="52"/>
      <c r="I512" s="53"/>
      <c r="J512" s="317"/>
      <c r="K512" s="317"/>
      <c r="L512" s="450"/>
      <c r="M512" s="53"/>
      <c r="N512" s="52"/>
      <c r="O512" s="52"/>
      <c r="P512" s="52"/>
      <c r="Q512" s="52"/>
      <c r="R512" s="53"/>
      <c r="S512" s="52"/>
      <c r="T512" s="52"/>
      <c r="U512" s="52"/>
      <c r="V512" s="52"/>
      <c r="W512" s="54">
        <f>((IF(S512=Datos!$B$83,0,IF(S512=Datos!$B$84,5,IF(S512=Datos!$B$85,10,IF(S512=Datos!$B$86,15,IF(S512=Datos!$B$87,20,IF(S512=Datos!$B$88,25,0)))))))/100)+((IF(T512=Datos!$B$83,0,IF(T512=Datos!$B$84,5,IF(T512=Datos!$B$85,10,IF(T512=Datos!$B$86,15,IF(T512=Datos!$B$87,20,IF(T512=Datos!$B$88,25,0)))))))/100)+((IF(U512=Datos!$B$83,0,IF(U512=Datos!$B$84,5,IF(U512=Datos!$B$85,10,IF(U512=Datos!$B$86,15,IF(U512=Datos!$B$87,20,IF(U512=Datos!$B$88,25,0)))))))/100)+((IF(V512=Datos!$B$83,0,IF(V512=Datos!$B$84,5,IF(V512=Datos!$B$85,10,IF(V512=Datos!$B$86,15,IF(V512=Datos!$B$87,20,IF(V512=Datos!$B$88,25,0)))))))/100)</f>
        <v>0</v>
      </c>
      <c r="X512" s="453"/>
      <c r="Y512" s="447"/>
      <c r="Z512" s="456"/>
      <c r="AA512" s="447"/>
      <c r="AB512" s="450"/>
      <c r="AC512" s="55"/>
    </row>
    <row r="513" spans="1:29" s="4" customFormat="1" ht="30" customHeight="1" x14ac:dyDescent="0.25">
      <c r="A513" s="105"/>
      <c r="B513" s="460"/>
      <c r="C513" s="461"/>
      <c r="D513" s="465"/>
      <c r="E513" s="469"/>
      <c r="F513" s="470"/>
      <c r="G513" s="259"/>
      <c r="H513" s="52"/>
      <c r="I513" s="53"/>
      <c r="J513" s="317"/>
      <c r="K513" s="317"/>
      <c r="L513" s="450"/>
      <c r="M513" s="53"/>
      <c r="N513" s="52"/>
      <c r="O513" s="52"/>
      <c r="P513" s="52"/>
      <c r="Q513" s="52"/>
      <c r="R513" s="53"/>
      <c r="S513" s="52"/>
      <c r="T513" s="52"/>
      <c r="U513" s="52"/>
      <c r="V513" s="52"/>
      <c r="W513" s="54">
        <f>((IF(S513=Datos!$B$83,0,IF(S513=Datos!$B$84,5,IF(S513=Datos!$B$85,10,IF(S513=Datos!$B$86,15,IF(S513=Datos!$B$87,20,IF(S513=Datos!$B$88,25,0)))))))/100)+((IF(T513=Datos!$B$83,0,IF(T513=Datos!$B$84,5,IF(T513=Datos!$B$85,10,IF(T513=Datos!$B$86,15,IF(T513=Datos!$B$87,20,IF(T513=Datos!$B$88,25,0)))))))/100)+((IF(U513=Datos!$B$83,0,IF(U513=Datos!$B$84,5,IF(U513=Datos!$B$85,10,IF(U513=Datos!$B$86,15,IF(U513=Datos!$B$87,20,IF(U513=Datos!$B$88,25,0)))))))/100)+((IF(V513=Datos!$B$83,0,IF(V513=Datos!$B$84,5,IF(V513=Datos!$B$85,10,IF(V513=Datos!$B$86,15,IF(V513=Datos!$B$87,20,IF(V513=Datos!$B$88,25,0)))))))/100)</f>
        <v>0</v>
      </c>
      <c r="X513" s="453"/>
      <c r="Y513" s="447"/>
      <c r="Z513" s="456"/>
      <c r="AA513" s="447"/>
      <c r="AB513" s="450"/>
      <c r="AC513" s="55"/>
    </row>
    <row r="514" spans="1:29" s="4" customFormat="1" ht="30" customHeight="1" x14ac:dyDescent="0.25">
      <c r="A514" s="105"/>
      <c r="B514" s="460"/>
      <c r="C514" s="461"/>
      <c r="D514" s="465"/>
      <c r="E514" s="469"/>
      <c r="F514" s="470"/>
      <c r="G514" s="259"/>
      <c r="H514" s="52"/>
      <c r="I514" s="53"/>
      <c r="J514" s="317"/>
      <c r="K514" s="317"/>
      <c r="L514" s="450"/>
      <c r="M514" s="53"/>
      <c r="N514" s="52"/>
      <c r="O514" s="52"/>
      <c r="P514" s="52"/>
      <c r="Q514" s="52"/>
      <c r="R514" s="53"/>
      <c r="S514" s="52"/>
      <c r="T514" s="52"/>
      <c r="U514" s="52"/>
      <c r="V514" s="52"/>
      <c r="W514" s="54">
        <f>((IF(S514=Datos!$B$83,0,IF(S514=Datos!$B$84,5,IF(S514=Datos!$B$85,10,IF(S514=Datos!$B$86,15,IF(S514=Datos!$B$87,20,IF(S514=Datos!$B$88,25,0)))))))/100)+((IF(T514=Datos!$B$83,0,IF(T514=Datos!$B$84,5,IF(T514=Datos!$B$85,10,IF(T514=Datos!$B$86,15,IF(T514=Datos!$B$87,20,IF(T514=Datos!$B$88,25,0)))))))/100)+((IF(U514=Datos!$B$83,0,IF(U514=Datos!$B$84,5,IF(U514=Datos!$B$85,10,IF(U514=Datos!$B$86,15,IF(U514=Datos!$B$87,20,IF(U514=Datos!$B$88,25,0)))))))/100)+((IF(V514=Datos!$B$83,0,IF(V514=Datos!$B$84,5,IF(V514=Datos!$B$85,10,IF(V514=Datos!$B$86,15,IF(V514=Datos!$B$87,20,IF(V514=Datos!$B$88,25,0)))))))/100)</f>
        <v>0</v>
      </c>
      <c r="X514" s="453"/>
      <c r="Y514" s="447"/>
      <c r="Z514" s="456"/>
      <c r="AA514" s="447"/>
      <c r="AB514" s="450"/>
      <c r="AC514" s="55"/>
    </row>
    <row r="515" spans="1:29" s="4" customFormat="1" ht="30" customHeight="1" thickBot="1" x14ac:dyDescent="0.3">
      <c r="A515" s="105"/>
      <c r="B515" s="462"/>
      <c r="C515" s="463"/>
      <c r="D515" s="466"/>
      <c r="E515" s="471"/>
      <c r="F515" s="472"/>
      <c r="G515" s="260"/>
      <c r="H515" s="70"/>
      <c r="I515" s="68"/>
      <c r="J515" s="318"/>
      <c r="K515" s="318"/>
      <c r="L515" s="451"/>
      <c r="M515" s="68"/>
      <c r="N515" s="70"/>
      <c r="O515" s="70"/>
      <c r="P515" s="70"/>
      <c r="Q515" s="70"/>
      <c r="R515" s="68"/>
      <c r="S515" s="70"/>
      <c r="T515" s="70"/>
      <c r="U515" s="70"/>
      <c r="V515" s="70"/>
      <c r="W515" s="69">
        <f>((IF(S515=Datos!$B$83,0,IF(S515=Datos!$B$84,5,IF(S515=Datos!$B$85,10,IF(S515=Datos!$B$86,15,IF(S515=Datos!$B$87,20,IF(S515=Datos!$B$88,25,0)))))))/100)+((IF(T515=Datos!$B$83,0,IF(T515=Datos!$B$84,5,IF(T515=Datos!$B$85,10,IF(T515=Datos!$B$86,15,IF(T515=Datos!$B$87,20,IF(T515=Datos!$B$88,25,0)))))))/100)+((IF(U515=Datos!$B$83,0,IF(U515=Datos!$B$84,5,IF(U515=Datos!$B$85,10,IF(U515=Datos!$B$86,15,IF(U515=Datos!$B$87,20,IF(U515=Datos!$B$88,25,0)))))))/100)+((IF(V515=Datos!$B$83,0,IF(V515=Datos!$B$84,5,IF(V515=Datos!$B$85,10,IF(V515=Datos!$B$86,15,IF(V515=Datos!$B$87,20,IF(V515=Datos!$B$88,25,0)))))))/100)</f>
        <v>0</v>
      </c>
      <c r="X515" s="454"/>
      <c r="Y515" s="448"/>
      <c r="Z515" s="457"/>
      <c r="AA515" s="448"/>
      <c r="AB515" s="451"/>
      <c r="AC515" s="59"/>
    </row>
    <row r="516" spans="1:29" ht="15.75" thickBot="1" x14ac:dyDescent="0.3"/>
    <row r="517" spans="1:29" ht="22.5" customHeight="1" x14ac:dyDescent="0.25">
      <c r="B517" s="443" t="s">
        <v>425</v>
      </c>
      <c r="C517" s="444"/>
      <c r="D517" s="60" t="s">
        <v>427</v>
      </c>
      <c r="E517" s="444" t="s">
        <v>428</v>
      </c>
      <c r="F517" s="445"/>
    </row>
    <row r="518" spans="1:29" ht="52.5" customHeight="1" thickBot="1" x14ac:dyDescent="0.3">
      <c r="B518" s="413" t="s">
        <v>484</v>
      </c>
      <c r="C518" s="414"/>
      <c r="D518" s="8" t="s">
        <v>426</v>
      </c>
      <c r="E518" s="415" t="s">
        <v>426</v>
      </c>
      <c r="F518" s="416"/>
    </row>
  </sheetData>
  <sheetProtection algorithmName="SHA-512" hashValue="eRCchPhOoTJWW/tcS6j5MPRQ5ISVDsuxvRBF3ADd2xkjgH5MyyRbdWzZvhhhI91AcYk84hqoP3YP0VFjh5cOSg==" saltValue="+rXhy4ww9ZdbEixUJa6yHA==" spinCount="100000" sheet="1" objects="1" scenarios="1" formatCells="0" formatColumns="0" formatRows="0" insertRows="0"/>
  <mergeCells count="1042">
    <mergeCell ref="Z12:Z17"/>
    <mergeCell ref="AA12:AA17"/>
    <mergeCell ref="AB12:AB17"/>
    <mergeCell ref="G12:G17"/>
    <mergeCell ref="J12:J17"/>
    <mergeCell ref="K12:K17"/>
    <mergeCell ref="L12:L17"/>
    <mergeCell ref="X10:Y10"/>
    <mergeCell ref="X12:X17"/>
    <mergeCell ref="B12:C17"/>
    <mergeCell ref="D12:D17"/>
    <mergeCell ref="E12:F17"/>
    <mergeCell ref="L10:L11"/>
    <mergeCell ref="M10:M11"/>
    <mergeCell ref="B2:B4"/>
    <mergeCell ref="C2:D2"/>
    <mergeCell ref="F2:F4"/>
    <mergeCell ref="C3:D3"/>
    <mergeCell ref="C4:D4"/>
    <mergeCell ref="B9:C11"/>
    <mergeCell ref="D9:D11"/>
    <mergeCell ref="M9:Q9"/>
    <mergeCell ref="AB10:AB11"/>
    <mergeCell ref="E9:F11"/>
    <mergeCell ref="O10:O11"/>
    <mergeCell ref="P10:P11"/>
    <mergeCell ref="Q10:Q11"/>
    <mergeCell ref="R9:AC9"/>
    <mergeCell ref="AC10:AC11"/>
    <mergeCell ref="N10:N11"/>
    <mergeCell ref="G9:G11"/>
    <mergeCell ref="H9:H11"/>
    <mergeCell ref="I9:I11"/>
    <mergeCell ref="J9:L9"/>
    <mergeCell ref="J10:J11"/>
    <mergeCell ref="K10:K11"/>
    <mergeCell ref="R10:R11"/>
    <mergeCell ref="S10:V10"/>
    <mergeCell ref="W10:W11"/>
    <mergeCell ref="Z10:AA10"/>
    <mergeCell ref="Y12:Y17"/>
    <mergeCell ref="AA18:AA23"/>
    <mergeCell ref="AB18:AB23"/>
    <mergeCell ref="B24:C29"/>
    <mergeCell ref="D24:D29"/>
    <mergeCell ref="E24:F29"/>
    <mergeCell ref="G24:G29"/>
    <mergeCell ref="J24:J29"/>
    <mergeCell ref="K24:K29"/>
    <mergeCell ref="L24:L29"/>
    <mergeCell ref="X24:X29"/>
    <mergeCell ref="Y24:Y29"/>
    <mergeCell ref="Z24:Z29"/>
    <mergeCell ref="AA24:AA29"/>
    <mergeCell ref="AB24:AB29"/>
    <mergeCell ref="K18:K23"/>
    <mergeCell ref="L18:L23"/>
    <mergeCell ref="X18:X23"/>
    <mergeCell ref="Y18:Y23"/>
    <mergeCell ref="Z18:Z23"/>
    <mergeCell ref="B18:C23"/>
    <mergeCell ref="D18:D23"/>
    <mergeCell ref="E18:F23"/>
    <mergeCell ref="G18:G23"/>
    <mergeCell ref="J18:J23"/>
    <mergeCell ref="AA30:AA35"/>
    <mergeCell ref="AB30:AB35"/>
    <mergeCell ref="B36:C41"/>
    <mergeCell ref="D36:D41"/>
    <mergeCell ref="E36:F41"/>
    <mergeCell ref="G36:G41"/>
    <mergeCell ref="J36:J41"/>
    <mergeCell ref="K36:K41"/>
    <mergeCell ref="L36:L41"/>
    <mergeCell ref="X36:X41"/>
    <mergeCell ref="Y36:Y41"/>
    <mergeCell ref="Z36:Z41"/>
    <mergeCell ref="AA36:AA41"/>
    <mergeCell ref="AB36:AB41"/>
    <mergeCell ref="K30:K35"/>
    <mergeCell ref="L30:L35"/>
    <mergeCell ref="X30:X35"/>
    <mergeCell ref="Y30:Y35"/>
    <mergeCell ref="Z30:Z35"/>
    <mergeCell ref="B30:C35"/>
    <mergeCell ref="D30:D35"/>
    <mergeCell ref="E30:F35"/>
    <mergeCell ref="G30:G35"/>
    <mergeCell ref="J30:J35"/>
    <mergeCell ref="AA42:AA47"/>
    <mergeCell ref="AB42:AB47"/>
    <mergeCell ref="B48:C53"/>
    <mergeCell ref="D48:D53"/>
    <mergeCell ref="E48:F53"/>
    <mergeCell ref="G48:G53"/>
    <mergeCell ref="J48:J53"/>
    <mergeCell ref="K48:K53"/>
    <mergeCell ref="L48:L53"/>
    <mergeCell ref="X48:X53"/>
    <mergeCell ref="Y48:Y53"/>
    <mergeCell ref="Z48:Z53"/>
    <mergeCell ref="AA48:AA53"/>
    <mergeCell ref="AB48:AB53"/>
    <mergeCell ref="K42:K47"/>
    <mergeCell ref="L42:L47"/>
    <mergeCell ref="X42:X47"/>
    <mergeCell ref="Y42:Y47"/>
    <mergeCell ref="Z42:Z47"/>
    <mergeCell ref="B42:C47"/>
    <mergeCell ref="D42:D47"/>
    <mergeCell ref="E42:F47"/>
    <mergeCell ref="G42:G47"/>
    <mergeCell ref="J42:J47"/>
    <mergeCell ref="AA54:AA59"/>
    <mergeCell ref="AB54:AB59"/>
    <mergeCell ref="B60:C65"/>
    <mergeCell ref="D60:D65"/>
    <mergeCell ref="E60:F65"/>
    <mergeCell ref="G60:G65"/>
    <mergeCell ref="J60:J65"/>
    <mergeCell ref="K60:K65"/>
    <mergeCell ref="L60:L65"/>
    <mergeCell ref="X60:X65"/>
    <mergeCell ref="Y60:Y65"/>
    <mergeCell ref="Z60:Z65"/>
    <mergeCell ref="AA60:AA65"/>
    <mergeCell ref="AB60:AB65"/>
    <mergeCell ref="K54:K59"/>
    <mergeCell ref="L54:L59"/>
    <mergeCell ref="X54:X59"/>
    <mergeCell ref="Y54:Y59"/>
    <mergeCell ref="Z54:Z59"/>
    <mergeCell ref="B54:C59"/>
    <mergeCell ref="D54:D59"/>
    <mergeCell ref="E54:F59"/>
    <mergeCell ref="G54:G59"/>
    <mergeCell ref="J54:J59"/>
    <mergeCell ref="AA66:AA71"/>
    <mergeCell ref="AB66:AB71"/>
    <mergeCell ref="B72:C77"/>
    <mergeCell ref="D72:D77"/>
    <mergeCell ref="E72:F77"/>
    <mergeCell ref="G72:G77"/>
    <mergeCell ref="J72:J77"/>
    <mergeCell ref="K72:K77"/>
    <mergeCell ref="L72:L77"/>
    <mergeCell ref="X72:X77"/>
    <mergeCell ref="Y72:Y77"/>
    <mergeCell ref="Z72:Z77"/>
    <mergeCell ref="AA72:AA77"/>
    <mergeCell ref="AB72:AB77"/>
    <mergeCell ref="K66:K71"/>
    <mergeCell ref="L66:L71"/>
    <mergeCell ref="X66:X71"/>
    <mergeCell ref="Y66:Y71"/>
    <mergeCell ref="Z66:Z71"/>
    <mergeCell ref="B66:C71"/>
    <mergeCell ref="D66:D71"/>
    <mergeCell ref="E66:F71"/>
    <mergeCell ref="G66:G71"/>
    <mergeCell ref="J66:J71"/>
    <mergeCell ref="AA78:AA83"/>
    <mergeCell ref="AB78:AB83"/>
    <mergeCell ref="B84:C89"/>
    <mergeCell ref="D84:D89"/>
    <mergeCell ref="E84:F89"/>
    <mergeCell ref="G84:G89"/>
    <mergeCell ref="J84:J89"/>
    <mergeCell ref="K84:K89"/>
    <mergeCell ref="L84:L89"/>
    <mergeCell ref="X84:X89"/>
    <mergeCell ref="Y84:Y89"/>
    <mergeCell ref="Z84:Z89"/>
    <mergeCell ref="AA84:AA89"/>
    <mergeCell ref="AB84:AB89"/>
    <mergeCell ref="K78:K83"/>
    <mergeCell ref="L78:L83"/>
    <mergeCell ref="X78:X83"/>
    <mergeCell ref="Y78:Y83"/>
    <mergeCell ref="Z78:Z83"/>
    <mergeCell ref="B78:C83"/>
    <mergeCell ref="D78:D83"/>
    <mergeCell ref="E78:F83"/>
    <mergeCell ref="G78:G83"/>
    <mergeCell ref="J78:J83"/>
    <mergeCell ref="AA90:AA95"/>
    <mergeCell ref="AB90:AB95"/>
    <mergeCell ref="B96:C101"/>
    <mergeCell ref="D96:D101"/>
    <mergeCell ref="E96:F101"/>
    <mergeCell ref="G96:G101"/>
    <mergeCell ref="J96:J101"/>
    <mergeCell ref="K96:K101"/>
    <mergeCell ref="L96:L101"/>
    <mergeCell ref="X96:X101"/>
    <mergeCell ref="Y96:Y101"/>
    <mergeCell ref="Z96:Z101"/>
    <mergeCell ref="AA96:AA101"/>
    <mergeCell ref="AB96:AB101"/>
    <mergeCell ref="K90:K95"/>
    <mergeCell ref="L90:L95"/>
    <mergeCell ref="X90:X95"/>
    <mergeCell ref="Y90:Y95"/>
    <mergeCell ref="Z90:Z95"/>
    <mergeCell ref="B90:C95"/>
    <mergeCell ref="D90:D95"/>
    <mergeCell ref="E90:F95"/>
    <mergeCell ref="G90:G95"/>
    <mergeCell ref="J90:J95"/>
    <mergeCell ref="AA102:AA107"/>
    <mergeCell ref="AB102:AB107"/>
    <mergeCell ref="B108:C113"/>
    <mergeCell ref="D108:D113"/>
    <mergeCell ref="E108:F113"/>
    <mergeCell ref="G108:G113"/>
    <mergeCell ref="J108:J113"/>
    <mergeCell ref="K108:K113"/>
    <mergeCell ref="L108:L113"/>
    <mergeCell ref="X108:X113"/>
    <mergeCell ref="Y108:Y113"/>
    <mergeCell ref="Z108:Z113"/>
    <mergeCell ref="AA108:AA113"/>
    <mergeCell ref="AB108:AB113"/>
    <mergeCell ref="K102:K107"/>
    <mergeCell ref="L102:L107"/>
    <mergeCell ref="X102:X107"/>
    <mergeCell ref="Y102:Y107"/>
    <mergeCell ref="Z102:Z107"/>
    <mergeCell ref="B102:C107"/>
    <mergeCell ref="D102:D107"/>
    <mergeCell ref="E102:F107"/>
    <mergeCell ref="G102:G107"/>
    <mergeCell ref="J102:J107"/>
    <mergeCell ref="AA114:AA119"/>
    <mergeCell ref="AB114:AB119"/>
    <mergeCell ref="B120:C125"/>
    <mergeCell ref="D120:D125"/>
    <mergeCell ref="E120:F125"/>
    <mergeCell ref="G120:G125"/>
    <mergeCell ref="J120:J125"/>
    <mergeCell ref="K120:K125"/>
    <mergeCell ref="L120:L125"/>
    <mergeCell ref="X120:X125"/>
    <mergeCell ref="Y120:Y125"/>
    <mergeCell ref="Z120:Z125"/>
    <mergeCell ref="AA120:AA125"/>
    <mergeCell ref="AB120:AB125"/>
    <mergeCell ref="K114:K119"/>
    <mergeCell ref="L114:L119"/>
    <mergeCell ref="X114:X119"/>
    <mergeCell ref="Y114:Y119"/>
    <mergeCell ref="Z114:Z119"/>
    <mergeCell ref="B114:C119"/>
    <mergeCell ref="D114:D119"/>
    <mergeCell ref="E114:F119"/>
    <mergeCell ref="G114:G119"/>
    <mergeCell ref="J114:J119"/>
    <mergeCell ref="AA126:AA131"/>
    <mergeCell ref="AB126:AB131"/>
    <mergeCell ref="B132:C137"/>
    <mergeCell ref="D132:D137"/>
    <mergeCell ref="E132:F137"/>
    <mergeCell ref="G132:G137"/>
    <mergeCell ref="J132:J137"/>
    <mergeCell ref="K132:K137"/>
    <mergeCell ref="L132:L137"/>
    <mergeCell ref="X132:X137"/>
    <mergeCell ref="Y132:Y137"/>
    <mergeCell ref="Z132:Z137"/>
    <mergeCell ref="AA132:AA137"/>
    <mergeCell ref="AB132:AB137"/>
    <mergeCell ref="K126:K131"/>
    <mergeCell ref="L126:L131"/>
    <mergeCell ref="X126:X131"/>
    <mergeCell ref="Y126:Y131"/>
    <mergeCell ref="Z126:Z131"/>
    <mergeCell ref="B126:C131"/>
    <mergeCell ref="D126:D131"/>
    <mergeCell ref="E126:F131"/>
    <mergeCell ref="G126:G131"/>
    <mergeCell ref="J126:J131"/>
    <mergeCell ref="AA138:AA143"/>
    <mergeCell ref="AB138:AB143"/>
    <mergeCell ref="B144:C149"/>
    <mergeCell ref="D144:D149"/>
    <mergeCell ref="E144:F149"/>
    <mergeCell ref="G144:G149"/>
    <mergeCell ref="J144:J149"/>
    <mergeCell ref="K144:K149"/>
    <mergeCell ref="L144:L149"/>
    <mergeCell ref="X144:X149"/>
    <mergeCell ref="Y144:Y149"/>
    <mergeCell ref="Z144:Z149"/>
    <mergeCell ref="AA144:AA149"/>
    <mergeCell ref="AB144:AB149"/>
    <mergeCell ref="K138:K143"/>
    <mergeCell ref="L138:L143"/>
    <mergeCell ref="X138:X143"/>
    <mergeCell ref="Y138:Y143"/>
    <mergeCell ref="Z138:Z143"/>
    <mergeCell ref="B138:C143"/>
    <mergeCell ref="D138:D143"/>
    <mergeCell ref="E138:F143"/>
    <mergeCell ref="G138:G143"/>
    <mergeCell ref="J138:J143"/>
    <mergeCell ref="AA150:AA155"/>
    <mergeCell ref="AB150:AB155"/>
    <mergeCell ref="B156:C161"/>
    <mergeCell ref="D156:D161"/>
    <mergeCell ref="E156:F161"/>
    <mergeCell ref="G156:G161"/>
    <mergeCell ref="J156:J161"/>
    <mergeCell ref="K156:K161"/>
    <mergeCell ref="L156:L161"/>
    <mergeCell ref="X156:X161"/>
    <mergeCell ref="Y156:Y161"/>
    <mergeCell ref="Z156:Z161"/>
    <mergeCell ref="AA156:AA161"/>
    <mergeCell ref="AB156:AB161"/>
    <mergeCell ref="K150:K155"/>
    <mergeCell ref="L150:L155"/>
    <mergeCell ref="X150:X155"/>
    <mergeCell ref="Y150:Y155"/>
    <mergeCell ref="Z150:Z155"/>
    <mergeCell ref="B150:C155"/>
    <mergeCell ref="D150:D155"/>
    <mergeCell ref="E150:F155"/>
    <mergeCell ref="G150:G155"/>
    <mergeCell ref="J150:J155"/>
    <mergeCell ref="AA162:AA167"/>
    <mergeCell ref="AB162:AB167"/>
    <mergeCell ref="B168:C173"/>
    <mergeCell ref="D168:D173"/>
    <mergeCell ref="E168:F173"/>
    <mergeCell ref="G168:G173"/>
    <mergeCell ref="J168:J173"/>
    <mergeCell ref="K168:K173"/>
    <mergeCell ref="L168:L173"/>
    <mergeCell ref="X168:X173"/>
    <mergeCell ref="Y168:Y173"/>
    <mergeCell ref="Z168:Z173"/>
    <mergeCell ref="AA168:AA173"/>
    <mergeCell ref="AB168:AB173"/>
    <mergeCell ref="K162:K167"/>
    <mergeCell ref="L162:L167"/>
    <mergeCell ref="X162:X167"/>
    <mergeCell ref="Y162:Y167"/>
    <mergeCell ref="Z162:Z167"/>
    <mergeCell ref="B162:C167"/>
    <mergeCell ref="D162:D167"/>
    <mergeCell ref="E162:F167"/>
    <mergeCell ref="G162:G167"/>
    <mergeCell ref="J162:J167"/>
    <mergeCell ref="AA174:AA179"/>
    <mergeCell ref="AB174:AB179"/>
    <mergeCell ref="B180:C185"/>
    <mergeCell ref="D180:D185"/>
    <mergeCell ref="E180:F185"/>
    <mergeCell ref="G180:G185"/>
    <mergeCell ref="J180:J185"/>
    <mergeCell ref="K180:K185"/>
    <mergeCell ref="L180:L185"/>
    <mergeCell ref="X180:X185"/>
    <mergeCell ref="Y180:Y185"/>
    <mergeCell ref="Z180:Z185"/>
    <mergeCell ref="AA180:AA185"/>
    <mergeCell ref="AB180:AB185"/>
    <mergeCell ref="K174:K179"/>
    <mergeCell ref="L174:L179"/>
    <mergeCell ref="X174:X179"/>
    <mergeCell ref="Y174:Y179"/>
    <mergeCell ref="Z174:Z179"/>
    <mergeCell ref="B174:C179"/>
    <mergeCell ref="D174:D179"/>
    <mergeCell ref="E174:F179"/>
    <mergeCell ref="G174:G179"/>
    <mergeCell ref="J174:J179"/>
    <mergeCell ref="AA186:AA191"/>
    <mergeCell ref="AB186:AB191"/>
    <mergeCell ref="B192:C197"/>
    <mergeCell ref="D192:D197"/>
    <mergeCell ref="E192:F197"/>
    <mergeCell ref="G192:G197"/>
    <mergeCell ref="J192:J197"/>
    <mergeCell ref="K192:K197"/>
    <mergeCell ref="L192:L197"/>
    <mergeCell ref="X192:X197"/>
    <mergeCell ref="Y192:Y197"/>
    <mergeCell ref="Z192:Z197"/>
    <mergeCell ref="AA192:AA197"/>
    <mergeCell ref="AB192:AB197"/>
    <mergeCell ref="K186:K191"/>
    <mergeCell ref="L186:L191"/>
    <mergeCell ref="X186:X191"/>
    <mergeCell ref="Y186:Y191"/>
    <mergeCell ref="Z186:Z191"/>
    <mergeCell ref="B186:C191"/>
    <mergeCell ref="D186:D191"/>
    <mergeCell ref="E186:F191"/>
    <mergeCell ref="G186:G191"/>
    <mergeCell ref="J186:J191"/>
    <mergeCell ref="AA198:AA203"/>
    <mergeCell ref="AB198:AB203"/>
    <mergeCell ref="B204:C209"/>
    <mergeCell ref="D204:D209"/>
    <mergeCell ref="E204:F209"/>
    <mergeCell ref="G204:G209"/>
    <mergeCell ref="J204:J209"/>
    <mergeCell ref="K204:K209"/>
    <mergeCell ref="L204:L209"/>
    <mergeCell ref="X204:X209"/>
    <mergeCell ref="Y204:Y209"/>
    <mergeCell ref="Z204:Z209"/>
    <mergeCell ref="AA204:AA209"/>
    <mergeCell ref="AB204:AB209"/>
    <mergeCell ref="K198:K203"/>
    <mergeCell ref="L198:L203"/>
    <mergeCell ref="X198:X203"/>
    <mergeCell ref="Y198:Y203"/>
    <mergeCell ref="Z198:Z203"/>
    <mergeCell ref="B198:C203"/>
    <mergeCell ref="D198:D203"/>
    <mergeCell ref="E198:F203"/>
    <mergeCell ref="G198:G203"/>
    <mergeCell ref="J198:J203"/>
    <mergeCell ref="AA210:AA215"/>
    <mergeCell ref="AB210:AB215"/>
    <mergeCell ref="B216:C221"/>
    <mergeCell ref="D216:D221"/>
    <mergeCell ref="E216:F221"/>
    <mergeCell ref="G216:G221"/>
    <mergeCell ref="J216:J221"/>
    <mergeCell ref="K216:K221"/>
    <mergeCell ref="L216:L221"/>
    <mergeCell ref="X216:X221"/>
    <mergeCell ref="Y216:Y221"/>
    <mergeCell ref="Z216:Z221"/>
    <mergeCell ref="AA216:AA221"/>
    <mergeCell ref="AB216:AB221"/>
    <mergeCell ref="K210:K215"/>
    <mergeCell ref="L210:L215"/>
    <mergeCell ref="X210:X215"/>
    <mergeCell ref="Y210:Y215"/>
    <mergeCell ref="Z210:Z215"/>
    <mergeCell ref="B210:C215"/>
    <mergeCell ref="D210:D215"/>
    <mergeCell ref="E210:F215"/>
    <mergeCell ref="G210:G215"/>
    <mergeCell ref="J210:J215"/>
    <mergeCell ref="AA222:AA227"/>
    <mergeCell ref="AB222:AB227"/>
    <mergeCell ref="B228:C233"/>
    <mergeCell ref="D228:D233"/>
    <mergeCell ref="E228:F233"/>
    <mergeCell ref="G228:G233"/>
    <mergeCell ref="J228:J233"/>
    <mergeCell ref="K228:K233"/>
    <mergeCell ref="L228:L233"/>
    <mergeCell ref="X228:X233"/>
    <mergeCell ref="Y228:Y233"/>
    <mergeCell ref="Z228:Z233"/>
    <mergeCell ref="AA228:AA233"/>
    <mergeCell ref="AB228:AB233"/>
    <mergeCell ref="K222:K227"/>
    <mergeCell ref="L222:L227"/>
    <mergeCell ref="X222:X227"/>
    <mergeCell ref="Y222:Y227"/>
    <mergeCell ref="Z222:Z227"/>
    <mergeCell ref="B222:C227"/>
    <mergeCell ref="D222:D227"/>
    <mergeCell ref="E222:F227"/>
    <mergeCell ref="G222:G227"/>
    <mergeCell ref="J222:J227"/>
    <mergeCell ref="AA234:AA239"/>
    <mergeCell ref="AB234:AB239"/>
    <mergeCell ref="B240:C245"/>
    <mergeCell ref="D240:D245"/>
    <mergeCell ref="E240:F245"/>
    <mergeCell ref="G240:G245"/>
    <mergeCell ref="J240:J245"/>
    <mergeCell ref="K240:K245"/>
    <mergeCell ref="L240:L245"/>
    <mergeCell ref="X240:X245"/>
    <mergeCell ref="Y240:Y245"/>
    <mergeCell ref="Z240:Z245"/>
    <mergeCell ref="AA240:AA245"/>
    <mergeCell ref="AB240:AB245"/>
    <mergeCell ref="K234:K239"/>
    <mergeCell ref="L234:L239"/>
    <mergeCell ref="X234:X239"/>
    <mergeCell ref="Y234:Y239"/>
    <mergeCell ref="Z234:Z239"/>
    <mergeCell ref="B234:C239"/>
    <mergeCell ref="D234:D239"/>
    <mergeCell ref="E234:F239"/>
    <mergeCell ref="G234:G239"/>
    <mergeCell ref="J234:J239"/>
    <mergeCell ref="AA246:AA251"/>
    <mergeCell ref="AB246:AB251"/>
    <mergeCell ref="B252:C257"/>
    <mergeCell ref="D252:D257"/>
    <mergeCell ref="E252:F257"/>
    <mergeCell ref="G252:G257"/>
    <mergeCell ref="J252:J257"/>
    <mergeCell ref="K252:K257"/>
    <mergeCell ref="L252:L257"/>
    <mergeCell ref="X252:X257"/>
    <mergeCell ref="Y252:Y257"/>
    <mergeCell ref="Z252:Z257"/>
    <mergeCell ref="AA252:AA257"/>
    <mergeCell ref="AB252:AB257"/>
    <mergeCell ref="K246:K251"/>
    <mergeCell ref="L246:L251"/>
    <mergeCell ref="X246:X251"/>
    <mergeCell ref="Y246:Y251"/>
    <mergeCell ref="Z246:Z251"/>
    <mergeCell ref="B246:C251"/>
    <mergeCell ref="D246:D251"/>
    <mergeCell ref="E246:F251"/>
    <mergeCell ref="G246:G251"/>
    <mergeCell ref="J246:J251"/>
    <mergeCell ref="AA258:AA263"/>
    <mergeCell ref="AB258:AB263"/>
    <mergeCell ref="B264:C269"/>
    <mergeCell ref="D264:D269"/>
    <mergeCell ref="E264:F269"/>
    <mergeCell ref="G264:G269"/>
    <mergeCell ref="J264:J269"/>
    <mergeCell ref="K264:K269"/>
    <mergeCell ref="L264:L269"/>
    <mergeCell ref="X264:X269"/>
    <mergeCell ref="Y264:Y269"/>
    <mergeCell ref="Z264:Z269"/>
    <mergeCell ref="AA264:AA269"/>
    <mergeCell ref="AB264:AB269"/>
    <mergeCell ref="K258:K263"/>
    <mergeCell ref="L258:L263"/>
    <mergeCell ref="X258:X263"/>
    <mergeCell ref="Y258:Y263"/>
    <mergeCell ref="Z258:Z263"/>
    <mergeCell ref="B258:C263"/>
    <mergeCell ref="D258:D263"/>
    <mergeCell ref="E258:F263"/>
    <mergeCell ref="G258:G263"/>
    <mergeCell ref="J258:J263"/>
    <mergeCell ref="AA270:AA275"/>
    <mergeCell ref="AB270:AB275"/>
    <mergeCell ref="B276:C281"/>
    <mergeCell ref="D276:D281"/>
    <mergeCell ref="E276:F281"/>
    <mergeCell ref="G276:G281"/>
    <mergeCell ref="J276:J281"/>
    <mergeCell ref="K276:K281"/>
    <mergeCell ref="L276:L281"/>
    <mergeCell ref="X276:X281"/>
    <mergeCell ref="Y276:Y281"/>
    <mergeCell ref="Z276:Z281"/>
    <mergeCell ref="AA276:AA281"/>
    <mergeCell ref="AB276:AB281"/>
    <mergeCell ref="K270:K275"/>
    <mergeCell ref="L270:L275"/>
    <mergeCell ref="X270:X275"/>
    <mergeCell ref="Y270:Y275"/>
    <mergeCell ref="Z270:Z275"/>
    <mergeCell ref="B270:C275"/>
    <mergeCell ref="D270:D275"/>
    <mergeCell ref="E270:F275"/>
    <mergeCell ref="G270:G275"/>
    <mergeCell ref="J270:J275"/>
    <mergeCell ref="AA282:AA287"/>
    <mergeCell ref="AB282:AB287"/>
    <mergeCell ref="B288:C293"/>
    <mergeCell ref="D288:D293"/>
    <mergeCell ref="E288:F293"/>
    <mergeCell ref="G288:G293"/>
    <mergeCell ref="J288:J293"/>
    <mergeCell ref="K288:K293"/>
    <mergeCell ref="L288:L293"/>
    <mergeCell ref="X288:X293"/>
    <mergeCell ref="Y288:Y293"/>
    <mergeCell ref="Z288:Z293"/>
    <mergeCell ref="AA288:AA293"/>
    <mergeCell ref="AB288:AB293"/>
    <mergeCell ref="K282:K287"/>
    <mergeCell ref="L282:L287"/>
    <mergeCell ref="X282:X287"/>
    <mergeCell ref="Y282:Y287"/>
    <mergeCell ref="Z282:Z287"/>
    <mergeCell ref="B282:C287"/>
    <mergeCell ref="D282:D287"/>
    <mergeCell ref="E282:F287"/>
    <mergeCell ref="G282:G287"/>
    <mergeCell ref="J282:J287"/>
    <mergeCell ref="AA294:AA299"/>
    <mergeCell ref="AB294:AB299"/>
    <mergeCell ref="B300:C305"/>
    <mergeCell ref="D300:D305"/>
    <mergeCell ref="E300:F305"/>
    <mergeCell ref="G300:G305"/>
    <mergeCell ref="J300:J305"/>
    <mergeCell ref="K300:K305"/>
    <mergeCell ref="L300:L305"/>
    <mergeCell ref="X300:X305"/>
    <mergeCell ref="Y300:Y305"/>
    <mergeCell ref="Z300:Z305"/>
    <mergeCell ref="AA300:AA305"/>
    <mergeCell ref="AB300:AB305"/>
    <mergeCell ref="K294:K299"/>
    <mergeCell ref="L294:L299"/>
    <mergeCell ref="X294:X299"/>
    <mergeCell ref="Y294:Y299"/>
    <mergeCell ref="Z294:Z299"/>
    <mergeCell ref="B294:C299"/>
    <mergeCell ref="D294:D299"/>
    <mergeCell ref="E294:F299"/>
    <mergeCell ref="G294:G299"/>
    <mergeCell ref="J294:J299"/>
    <mergeCell ref="AA306:AA311"/>
    <mergeCell ref="AB306:AB311"/>
    <mergeCell ref="B312:C317"/>
    <mergeCell ref="D312:D317"/>
    <mergeCell ref="E312:F317"/>
    <mergeCell ref="G312:G317"/>
    <mergeCell ref="J312:J317"/>
    <mergeCell ref="K312:K317"/>
    <mergeCell ref="L312:L317"/>
    <mergeCell ref="X312:X317"/>
    <mergeCell ref="Y312:Y317"/>
    <mergeCell ref="Z312:Z317"/>
    <mergeCell ref="AA312:AA317"/>
    <mergeCell ref="AB312:AB317"/>
    <mergeCell ref="K306:K311"/>
    <mergeCell ref="L306:L311"/>
    <mergeCell ref="X306:X311"/>
    <mergeCell ref="Y306:Y311"/>
    <mergeCell ref="Z306:Z311"/>
    <mergeCell ref="B306:C311"/>
    <mergeCell ref="D306:D311"/>
    <mergeCell ref="E306:F311"/>
    <mergeCell ref="G306:G311"/>
    <mergeCell ref="J306:J311"/>
    <mergeCell ref="AA318:AA323"/>
    <mergeCell ref="AB318:AB323"/>
    <mergeCell ref="B324:C329"/>
    <mergeCell ref="D324:D329"/>
    <mergeCell ref="E324:F329"/>
    <mergeCell ref="G324:G329"/>
    <mergeCell ref="J324:J329"/>
    <mergeCell ref="K324:K329"/>
    <mergeCell ref="L324:L329"/>
    <mergeCell ref="X324:X329"/>
    <mergeCell ref="Y324:Y329"/>
    <mergeCell ref="Z324:Z329"/>
    <mergeCell ref="AA324:AA329"/>
    <mergeCell ref="AB324:AB329"/>
    <mergeCell ref="K318:K323"/>
    <mergeCell ref="L318:L323"/>
    <mergeCell ref="X318:X323"/>
    <mergeCell ref="Y318:Y323"/>
    <mergeCell ref="Z318:Z323"/>
    <mergeCell ref="B318:C323"/>
    <mergeCell ref="D318:D323"/>
    <mergeCell ref="E318:F323"/>
    <mergeCell ref="G318:G323"/>
    <mergeCell ref="J318:J323"/>
    <mergeCell ref="AA330:AA335"/>
    <mergeCell ref="AB330:AB335"/>
    <mergeCell ref="B336:C341"/>
    <mergeCell ref="D336:D341"/>
    <mergeCell ref="E336:F341"/>
    <mergeCell ref="G336:G341"/>
    <mergeCell ref="J336:J341"/>
    <mergeCell ref="K336:K341"/>
    <mergeCell ref="L336:L341"/>
    <mergeCell ref="X336:X341"/>
    <mergeCell ref="Y336:Y341"/>
    <mergeCell ref="Z336:Z341"/>
    <mergeCell ref="AA336:AA341"/>
    <mergeCell ref="AB336:AB341"/>
    <mergeCell ref="K330:K335"/>
    <mergeCell ref="L330:L335"/>
    <mergeCell ref="X330:X335"/>
    <mergeCell ref="Y330:Y335"/>
    <mergeCell ref="Z330:Z335"/>
    <mergeCell ref="B330:C335"/>
    <mergeCell ref="D330:D335"/>
    <mergeCell ref="E330:F335"/>
    <mergeCell ref="G330:G335"/>
    <mergeCell ref="J330:J335"/>
    <mergeCell ref="AA342:AA347"/>
    <mergeCell ref="AB342:AB347"/>
    <mergeCell ref="B348:C353"/>
    <mergeCell ref="D348:D353"/>
    <mergeCell ref="E348:F353"/>
    <mergeCell ref="G348:G353"/>
    <mergeCell ref="J348:J353"/>
    <mergeCell ref="K348:K353"/>
    <mergeCell ref="L348:L353"/>
    <mergeCell ref="X348:X353"/>
    <mergeCell ref="Y348:Y353"/>
    <mergeCell ref="Z348:Z353"/>
    <mergeCell ref="AA348:AA353"/>
    <mergeCell ref="AB348:AB353"/>
    <mergeCell ref="K342:K347"/>
    <mergeCell ref="L342:L347"/>
    <mergeCell ref="X342:X347"/>
    <mergeCell ref="Y342:Y347"/>
    <mergeCell ref="Z342:Z347"/>
    <mergeCell ref="B342:C347"/>
    <mergeCell ref="D342:D347"/>
    <mergeCell ref="E342:F347"/>
    <mergeCell ref="G342:G347"/>
    <mergeCell ref="J342:J347"/>
    <mergeCell ref="AA354:AA359"/>
    <mergeCell ref="AB354:AB359"/>
    <mergeCell ref="B360:C365"/>
    <mergeCell ref="D360:D365"/>
    <mergeCell ref="E360:F365"/>
    <mergeCell ref="G360:G365"/>
    <mergeCell ref="J360:J365"/>
    <mergeCell ref="K360:K365"/>
    <mergeCell ref="L360:L365"/>
    <mergeCell ref="X360:X365"/>
    <mergeCell ref="Y360:Y365"/>
    <mergeCell ref="Z360:Z365"/>
    <mergeCell ref="AA360:AA365"/>
    <mergeCell ref="AB360:AB365"/>
    <mergeCell ref="K354:K359"/>
    <mergeCell ref="L354:L359"/>
    <mergeCell ref="X354:X359"/>
    <mergeCell ref="Y354:Y359"/>
    <mergeCell ref="Z354:Z359"/>
    <mergeCell ref="B354:C359"/>
    <mergeCell ref="D354:D359"/>
    <mergeCell ref="E354:F359"/>
    <mergeCell ref="G354:G359"/>
    <mergeCell ref="J354:J359"/>
    <mergeCell ref="AA366:AA371"/>
    <mergeCell ref="AB366:AB371"/>
    <mergeCell ref="B372:C377"/>
    <mergeCell ref="D372:D377"/>
    <mergeCell ref="E372:F377"/>
    <mergeCell ref="G372:G377"/>
    <mergeCell ref="J372:J377"/>
    <mergeCell ref="K372:K377"/>
    <mergeCell ref="L372:L377"/>
    <mergeCell ref="X372:X377"/>
    <mergeCell ref="Y372:Y377"/>
    <mergeCell ref="Z372:Z377"/>
    <mergeCell ref="AA372:AA377"/>
    <mergeCell ref="AB372:AB377"/>
    <mergeCell ref="K366:K371"/>
    <mergeCell ref="L366:L371"/>
    <mergeCell ref="X366:X371"/>
    <mergeCell ref="Y366:Y371"/>
    <mergeCell ref="Z366:Z371"/>
    <mergeCell ref="B366:C371"/>
    <mergeCell ref="D366:D371"/>
    <mergeCell ref="E366:F371"/>
    <mergeCell ref="G366:G371"/>
    <mergeCell ref="J366:J371"/>
    <mergeCell ref="AA378:AA383"/>
    <mergeCell ref="AB378:AB383"/>
    <mergeCell ref="B384:C389"/>
    <mergeCell ref="D384:D389"/>
    <mergeCell ref="E384:F389"/>
    <mergeCell ref="G384:G389"/>
    <mergeCell ref="J384:J389"/>
    <mergeCell ref="K384:K389"/>
    <mergeCell ref="L384:L389"/>
    <mergeCell ref="X384:X389"/>
    <mergeCell ref="Y384:Y389"/>
    <mergeCell ref="Z384:Z389"/>
    <mergeCell ref="AA384:AA389"/>
    <mergeCell ref="AB384:AB389"/>
    <mergeCell ref="K378:K383"/>
    <mergeCell ref="L378:L383"/>
    <mergeCell ref="X378:X383"/>
    <mergeCell ref="Y378:Y383"/>
    <mergeCell ref="Z378:Z383"/>
    <mergeCell ref="B378:C383"/>
    <mergeCell ref="D378:D383"/>
    <mergeCell ref="E378:F383"/>
    <mergeCell ref="G378:G383"/>
    <mergeCell ref="J378:J383"/>
    <mergeCell ref="AA390:AA395"/>
    <mergeCell ref="AB390:AB395"/>
    <mergeCell ref="B396:C401"/>
    <mergeCell ref="D396:D401"/>
    <mergeCell ref="E396:F401"/>
    <mergeCell ref="G396:G401"/>
    <mergeCell ref="J396:J401"/>
    <mergeCell ref="K396:K401"/>
    <mergeCell ref="L396:L401"/>
    <mergeCell ref="X396:X401"/>
    <mergeCell ref="Y396:Y401"/>
    <mergeCell ref="Z396:Z401"/>
    <mergeCell ref="AA396:AA401"/>
    <mergeCell ref="AB396:AB401"/>
    <mergeCell ref="K390:K395"/>
    <mergeCell ref="L390:L395"/>
    <mergeCell ref="X390:X395"/>
    <mergeCell ref="Y390:Y395"/>
    <mergeCell ref="Z390:Z395"/>
    <mergeCell ref="B390:C395"/>
    <mergeCell ref="D390:D395"/>
    <mergeCell ref="E390:F395"/>
    <mergeCell ref="G390:G395"/>
    <mergeCell ref="J390:J395"/>
    <mergeCell ref="AA402:AA407"/>
    <mergeCell ref="AB402:AB407"/>
    <mergeCell ref="B408:C413"/>
    <mergeCell ref="D408:D413"/>
    <mergeCell ref="E408:F413"/>
    <mergeCell ref="G408:G413"/>
    <mergeCell ref="J408:J413"/>
    <mergeCell ref="K408:K413"/>
    <mergeCell ref="L408:L413"/>
    <mergeCell ref="X408:X413"/>
    <mergeCell ref="Y408:Y413"/>
    <mergeCell ref="Z408:Z413"/>
    <mergeCell ref="AA408:AA413"/>
    <mergeCell ref="AB408:AB413"/>
    <mergeCell ref="K402:K407"/>
    <mergeCell ref="L402:L407"/>
    <mergeCell ref="X402:X407"/>
    <mergeCell ref="Y402:Y407"/>
    <mergeCell ref="Z402:Z407"/>
    <mergeCell ref="B402:C407"/>
    <mergeCell ref="D402:D407"/>
    <mergeCell ref="E402:F407"/>
    <mergeCell ref="G402:G407"/>
    <mergeCell ref="J402:J407"/>
    <mergeCell ref="AA414:AA419"/>
    <mergeCell ref="AB414:AB419"/>
    <mergeCell ref="B420:C425"/>
    <mergeCell ref="D420:D425"/>
    <mergeCell ref="E420:F425"/>
    <mergeCell ref="G420:G425"/>
    <mergeCell ref="J420:J425"/>
    <mergeCell ref="K420:K425"/>
    <mergeCell ref="L420:L425"/>
    <mergeCell ref="X420:X425"/>
    <mergeCell ref="Y420:Y425"/>
    <mergeCell ref="Z420:Z425"/>
    <mergeCell ref="AA420:AA425"/>
    <mergeCell ref="AB420:AB425"/>
    <mergeCell ref="K414:K419"/>
    <mergeCell ref="L414:L419"/>
    <mergeCell ref="X414:X419"/>
    <mergeCell ref="Y414:Y419"/>
    <mergeCell ref="Z414:Z419"/>
    <mergeCell ref="B414:C419"/>
    <mergeCell ref="D414:D419"/>
    <mergeCell ref="E414:F419"/>
    <mergeCell ref="G414:G419"/>
    <mergeCell ref="J414:J419"/>
    <mergeCell ref="AA426:AA431"/>
    <mergeCell ref="AB426:AB431"/>
    <mergeCell ref="B432:C437"/>
    <mergeCell ref="D432:D437"/>
    <mergeCell ref="E432:F437"/>
    <mergeCell ref="G432:G437"/>
    <mergeCell ref="J432:J437"/>
    <mergeCell ref="K432:K437"/>
    <mergeCell ref="L432:L437"/>
    <mergeCell ref="X432:X437"/>
    <mergeCell ref="Y432:Y437"/>
    <mergeCell ref="Z432:Z437"/>
    <mergeCell ref="AA432:AA437"/>
    <mergeCell ref="AB432:AB437"/>
    <mergeCell ref="K426:K431"/>
    <mergeCell ref="L426:L431"/>
    <mergeCell ref="X426:X431"/>
    <mergeCell ref="Y426:Y431"/>
    <mergeCell ref="Z426:Z431"/>
    <mergeCell ref="B426:C431"/>
    <mergeCell ref="D426:D431"/>
    <mergeCell ref="E426:F431"/>
    <mergeCell ref="G426:G431"/>
    <mergeCell ref="J426:J431"/>
    <mergeCell ref="AA438:AA443"/>
    <mergeCell ref="AB438:AB443"/>
    <mergeCell ref="B444:C449"/>
    <mergeCell ref="D444:D449"/>
    <mergeCell ref="E444:F449"/>
    <mergeCell ref="G444:G449"/>
    <mergeCell ref="J444:J449"/>
    <mergeCell ref="K444:K449"/>
    <mergeCell ref="L444:L449"/>
    <mergeCell ref="X444:X449"/>
    <mergeCell ref="Y444:Y449"/>
    <mergeCell ref="Z444:Z449"/>
    <mergeCell ref="AA444:AA449"/>
    <mergeCell ref="AB444:AB449"/>
    <mergeCell ref="K438:K443"/>
    <mergeCell ref="L438:L443"/>
    <mergeCell ref="X438:X443"/>
    <mergeCell ref="Y438:Y443"/>
    <mergeCell ref="Z438:Z443"/>
    <mergeCell ref="B438:C443"/>
    <mergeCell ref="D438:D443"/>
    <mergeCell ref="E438:F443"/>
    <mergeCell ref="G438:G443"/>
    <mergeCell ref="J438:J443"/>
    <mergeCell ref="AA450:AA455"/>
    <mergeCell ref="AB450:AB455"/>
    <mergeCell ref="B456:C461"/>
    <mergeCell ref="D456:D461"/>
    <mergeCell ref="E456:F461"/>
    <mergeCell ref="G456:G461"/>
    <mergeCell ref="J456:J461"/>
    <mergeCell ref="K456:K461"/>
    <mergeCell ref="L456:L461"/>
    <mergeCell ref="X456:X461"/>
    <mergeCell ref="Y456:Y461"/>
    <mergeCell ref="Z456:Z461"/>
    <mergeCell ref="AA456:AA461"/>
    <mergeCell ref="AB456:AB461"/>
    <mergeCell ref="K450:K455"/>
    <mergeCell ref="L450:L455"/>
    <mergeCell ref="X450:X455"/>
    <mergeCell ref="Y450:Y455"/>
    <mergeCell ref="Z450:Z455"/>
    <mergeCell ref="B450:C455"/>
    <mergeCell ref="D450:D455"/>
    <mergeCell ref="E450:F455"/>
    <mergeCell ref="G450:G455"/>
    <mergeCell ref="J450:J455"/>
    <mergeCell ref="AA462:AA467"/>
    <mergeCell ref="AB462:AB467"/>
    <mergeCell ref="B468:C473"/>
    <mergeCell ref="D468:D473"/>
    <mergeCell ref="E468:F473"/>
    <mergeCell ref="G468:G473"/>
    <mergeCell ref="J468:J473"/>
    <mergeCell ref="K468:K473"/>
    <mergeCell ref="L468:L473"/>
    <mergeCell ref="X468:X473"/>
    <mergeCell ref="Y468:Y473"/>
    <mergeCell ref="Z468:Z473"/>
    <mergeCell ref="AA468:AA473"/>
    <mergeCell ref="AB468:AB473"/>
    <mergeCell ref="K462:K467"/>
    <mergeCell ref="L462:L467"/>
    <mergeCell ref="X462:X467"/>
    <mergeCell ref="Y462:Y467"/>
    <mergeCell ref="Z462:Z467"/>
    <mergeCell ref="B462:C467"/>
    <mergeCell ref="D462:D467"/>
    <mergeCell ref="E462:F467"/>
    <mergeCell ref="G462:G467"/>
    <mergeCell ref="J462:J467"/>
    <mergeCell ref="J486:J491"/>
    <mergeCell ref="AA474:AA479"/>
    <mergeCell ref="AB474:AB479"/>
    <mergeCell ref="B480:C485"/>
    <mergeCell ref="D480:D485"/>
    <mergeCell ref="E480:F485"/>
    <mergeCell ref="G480:G485"/>
    <mergeCell ref="J480:J485"/>
    <mergeCell ref="K480:K485"/>
    <mergeCell ref="L480:L485"/>
    <mergeCell ref="X480:X485"/>
    <mergeCell ref="Y480:Y485"/>
    <mergeCell ref="Z480:Z485"/>
    <mergeCell ref="AA480:AA485"/>
    <mergeCell ref="AB480:AB485"/>
    <mergeCell ref="K474:K479"/>
    <mergeCell ref="L474:L479"/>
    <mergeCell ref="X474:X479"/>
    <mergeCell ref="Y474:Y479"/>
    <mergeCell ref="Z474:Z479"/>
    <mergeCell ref="B474:C479"/>
    <mergeCell ref="D474:D479"/>
    <mergeCell ref="E474:F479"/>
    <mergeCell ref="G474:G479"/>
    <mergeCell ref="J474:J479"/>
    <mergeCell ref="L498:L503"/>
    <mergeCell ref="X498:X503"/>
    <mergeCell ref="Y498:Y503"/>
    <mergeCell ref="Z498:Z503"/>
    <mergeCell ref="B498:C503"/>
    <mergeCell ref="D498:D503"/>
    <mergeCell ref="E498:F503"/>
    <mergeCell ref="G498:G503"/>
    <mergeCell ref="J498:J503"/>
    <mergeCell ref="AA486:AA491"/>
    <mergeCell ref="AB486:AB491"/>
    <mergeCell ref="B492:C497"/>
    <mergeCell ref="D492:D497"/>
    <mergeCell ref="E492:F497"/>
    <mergeCell ref="G492:G497"/>
    <mergeCell ref="J492:J497"/>
    <mergeCell ref="K492:K497"/>
    <mergeCell ref="L492:L497"/>
    <mergeCell ref="X492:X497"/>
    <mergeCell ref="Y492:Y497"/>
    <mergeCell ref="Z492:Z497"/>
    <mergeCell ref="AA492:AA497"/>
    <mergeCell ref="AB492:AB497"/>
    <mergeCell ref="K486:K491"/>
    <mergeCell ref="L486:L491"/>
    <mergeCell ref="X486:X491"/>
    <mergeCell ref="Y486:Y491"/>
    <mergeCell ref="Z486:Z491"/>
    <mergeCell ref="B486:C491"/>
    <mergeCell ref="D486:D491"/>
    <mergeCell ref="E486:F491"/>
    <mergeCell ref="G486:G491"/>
    <mergeCell ref="B6:D6"/>
    <mergeCell ref="B517:C517"/>
    <mergeCell ref="E517:F517"/>
    <mergeCell ref="B518:C518"/>
    <mergeCell ref="E518:F518"/>
    <mergeCell ref="AA510:AA515"/>
    <mergeCell ref="AB510:AB515"/>
    <mergeCell ref="K510:K515"/>
    <mergeCell ref="L510:L515"/>
    <mergeCell ref="X510:X515"/>
    <mergeCell ref="Y510:Y515"/>
    <mergeCell ref="Z510:Z515"/>
    <mergeCell ref="B510:C515"/>
    <mergeCell ref="D510:D515"/>
    <mergeCell ref="E510:F515"/>
    <mergeCell ref="G510:G515"/>
    <mergeCell ref="J510:J515"/>
    <mergeCell ref="AA498:AA503"/>
    <mergeCell ref="AB498:AB503"/>
    <mergeCell ref="B504:C509"/>
    <mergeCell ref="D504:D509"/>
    <mergeCell ref="E504:F509"/>
    <mergeCell ref="G504:G509"/>
    <mergeCell ref="J504:J509"/>
    <mergeCell ref="K504:K509"/>
    <mergeCell ref="L504:L509"/>
    <mergeCell ref="X504:X509"/>
    <mergeCell ref="Y504:Y509"/>
    <mergeCell ref="Z504:Z509"/>
    <mergeCell ref="AA504:AA509"/>
    <mergeCell ref="AB504:AB509"/>
    <mergeCell ref="K498:K503"/>
  </mergeCells>
  <conditionalFormatting sqref="L1:L4 L516:L1048576 L8:L12">
    <cfRule type="beginsWith" dxfId="135" priority="81" operator="beginsWith" text="B">
      <formula>LEFT(L1,LEN("B"))="B"</formula>
    </cfRule>
    <cfRule type="beginsWith" dxfId="134" priority="82" operator="beginsWith" text="M">
      <formula>LEFT(L1,LEN("M"))="M"</formula>
    </cfRule>
    <cfRule type="beginsWith" dxfId="133" priority="83" operator="beginsWith" text="A">
      <formula>LEFT(L1,LEN("A"))="A"</formula>
    </cfRule>
    <cfRule type="beginsWith" dxfId="132" priority="84" operator="beginsWith" text="C">
      <formula>LEFT(L1,LEN("C"))="C"</formula>
    </cfRule>
  </conditionalFormatting>
  <conditionalFormatting sqref="AB12">
    <cfRule type="beginsWith" dxfId="131" priority="69" operator="beginsWith" text="B">
      <formula>LEFT(AB12,LEN("B"))="B"</formula>
    </cfRule>
    <cfRule type="beginsWith" dxfId="130" priority="70" operator="beginsWith" text="M">
      <formula>LEFT(AB12,LEN("M"))="M"</formula>
    </cfRule>
    <cfRule type="beginsWith" dxfId="129" priority="71" operator="beginsWith" text="A">
      <formula>LEFT(AB12,LEN("A"))="A"</formula>
    </cfRule>
    <cfRule type="beginsWith" dxfId="128" priority="72" operator="beginsWith" text="C">
      <formula>LEFT(AB12,LEN("C"))="C"</formula>
    </cfRule>
  </conditionalFormatting>
  <conditionalFormatting sqref="L18 L24 L30 L36 L42 L48 L54 L60 L66 L72 L78 L84 L90 L96 L102 L108 L114 L120 L126 L132 L138 L144 L150 L156 L162 L168 L174 L180 L186 L192 L198 L204 L210 L216 L222 L228 L234 L240 L246 L252 L258 L264 L270 L276 L282 L288 L294 L300 L306 L312 L318 L324 L330 L336 L342 L348 L354 L360 L366 L372 L378 L384 L390 L396 L402 L408 L414 L420 L426 L432 L438 L444 L450 L456 L462 L468 L474 L480 L486 L492 L498 L504 L510">
    <cfRule type="beginsWith" dxfId="127" priority="13" operator="beginsWith" text="B">
      <formula>LEFT(L18,LEN("B"))="B"</formula>
    </cfRule>
    <cfRule type="beginsWith" dxfId="126" priority="14" operator="beginsWith" text="M">
      <formula>LEFT(L18,LEN("M"))="M"</formula>
    </cfRule>
    <cfRule type="beginsWith" dxfId="125" priority="15" operator="beginsWith" text="A">
      <formula>LEFT(L18,LEN("A"))="A"</formula>
    </cfRule>
    <cfRule type="beginsWith" dxfId="124" priority="16" operator="beginsWith" text="C">
      <formula>LEFT(L18,LEN("C"))="C"</formula>
    </cfRule>
  </conditionalFormatting>
  <conditionalFormatting sqref="AB18 AB24 AB30 AB36 AB42 AB48 AB54 AB60 AB66 AB72 AB78 AB84 AB90 AB96 AB102 AB108 AB114 AB120 AB126 AB132 AB138 AB144 AB150 AB156 AB162 AB168 AB174 AB180 AB186 AB192 AB198 AB204 AB210 AB216 AB222 AB228 AB234 AB240 AB246 AB252 AB258 AB264 AB270 AB276 AB282 AB288 AB294 AB300 AB306 AB312 AB318 AB324 AB330 AB336 AB342 AB348 AB354 AB360 AB366 AB372 AB378 AB384 AB390 AB396 AB402 AB408 AB414 AB420 AB426 AB432 AB438 AB444 AB450 AB456 AB462 AB468 AB474 AB480 AB486 AB492 AB498 AB504 AB510">
    <cfRule type="beginsWith" dxfId="123" priority="9" operator="beginsWith" text="B">
      <formula>LEFT(AB18,LEN("B"))="B"</formula>
    </cfRule>
    <cfRule type="beginsWith" dxfId="122" priority="10" operator="beginsWith" text="M">
      <formula>LEFT(AB18,LEN("M"))="M"</formula>
    </cfRule>
    <cfRule type="beginsWith" dxfId="121" priority="11" operator="beginsWith" text="A">
      <formula>LEFT(AB18,LEN("A"))="A"</formula>
    </cfRule>
    <cfRule type="beginsWith" dxfId="120" priority="12" operator="beginsWith" text="C">
      <formula>LEFT(AB18,LEN("C"))="C"</formula>
    </cfRule>
  </conditionalFormatting>
  <conditionalFormatting sqref="J5:J7">
    <cfRule type="beginsWith" dxfId="119" priority="5" operator="beginsWith" text="B">
      <formula>LEFT(J5,LEN("B"))="B"</formula>
    </cfRule>
    <cfRule type="beginsWith" dxfId="118" priority="6" operator="beginsWith" text="M">
      <formula>LEFT(J5,LEN("M"))="M"</formula>
    </cfRule>
    <cfRule type="beginsWith" dxfId="117" priority="7" operator="beginsWith" text="A">
      <formula>LEFT(J5,LEN("A"))="A"</formula>
    </cfRule>
    <cfRule type="beginsWith" dxfId="116" priority="8" operator="beginsWith" text="C">
      <formula>LEFT(J5,LEN("C"))="C"</formula>
    </cfRule>
  </conditionalFormatting>
  <conditionalFormatting sqref="AF5:AF7">
    <cfRule type="beginsWith" dxfId="115" priority="1" operator="beginsWith" text="B">
      <formula>LEFT(AF5,LEN("B"))="B"</formula>
    </cfRule>
    <cfRule type="beginsWith" dxfId="114" priority="2" operator="beginsWith" text="M">
      <formula>LEFT(AF5,LEN("M"))="M"</formula>
    </cfRule>
    <cfRule type="beginsWith" dxfId="113" priority="3" operator="beginsWith" text="A">
      <formula>LEFT(AF5,LEN("A"))="A"</formula>
    </cfRule>
    <cfRule type="beginsWith" dxfId="112" priority="4" operator="beginsWith" text="C">
      <formula>LEFT(AF5,LEN("C"))="C"</formula>
    </cfRule>
  </conditionalFormatting>
  <dataValidations count="1">
    <dataValidation allowBlank="1" showInputMessage="1" sqref="D12 D18 D24 D30 D36 D42 D48 D54 D60 D66 D72 D78 D84 D90 D96 D102 D108 D114 D120 D126 D132 D138 D144 D150 D156 D162 D168 D174 D180 D186 D192 D198 D204 D210 D216 D222 D228 D234 D240 D246 D252 D258 D264 D270 D276 D282 D288 D294 D300 D306 D312 D318 D324 D330 D336 D342 D348 D354 D360 D366 D372 D378 D384 D390 D396 D402 D408 D414 D420 D426 D432 D438 D444 D450 D456 D462 D468 D474 D480 D486 D492 D498 D504 D510" xr:uid="{00000000-0002-0000-07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beginsWith" priority="873" operator="beginsWith" text="B" id="{F6659F37-9964-4ED7-95D6-6144791C6B2D}">
            <xm:f>LEFT(SGC!#REF!,LEN("B"))="B"</xm:f>
            <x14:dxf>
              <font>
                <b/>
                <i val="0"/>
                <color auto="1"/>
              </font>
              <fill>
                <patternFill>
                  <bgColor rgb="FF92D050"/>
                </patternFill>
              </fill>
            </x14:dxf>
          </x14:cfRule>
          <x14:cfRule type="beginsWith" priority="874" operator="beginsWith" text="M" id="{2DFF7420-C20C-442D-BFFA-75BFE9103DAB}">
            <xm:f>LEFT(SGC!#REF!,LEN("M"))="M"</xm:f>
            <x14:dxf>
              <font>
                <b/>
                <i val="0"/>
              </font>
              <fill>
                <patternFill>
                  <bgColor rgb="FFFFFF00"/>
                </patternFill>
              </fill>
            </x14:dxf>
          </x14:cfRule>
          <x14:cfRule type="beginsWith" priority="875" operator="beginsWith" text="A" id="{6ED223EE-A135-4A76-99F0-E095B9E8CA3D}">
            <xm:f>LEFT(SGC!#REF!,LEN("A"))="A"</xm:f>
            <x14:dxf>
              <font>
                <b/>
                <i val="0"/>
              </font>
              <fill>
                <patternFill>
                  <bgColor rgb="FFFFC000"/>
                </patternFill>
              </fill>
            </x14:dxf>
          </x14:cfRule>
          <x14:cfRule type="beginsWith" priority="876" operator="beginsWith" text="E" id="{0F7ADEF3-1704-488E-95B0-F04FEFB0A42C}">
            <xm:f>LEFT(SGC!#REF!,LEN("E"))="E"</xm:f>
            <x14:dxf>
              <font>
                <b/>
                <i val="0"/>
              </font>
              <fill>
                <patternFill>
                  <bgColor rgb="FFFF0000"/>
                </patternFill>
              </fill>
            </x14:dxf>
          </x14:cfRule>
          <xm:sqref>AB516:AC565</xm:sqref>
        </x14:conditionalFormatting>
        <x14:conditionalFormatting xmlns:xm="http://schemas.microsoft.com/office/excel/2006/main">
          <x14:cfRule type="beginsWith" priority="933" operator="beginsWith" text="B" id="{F6659F37-9964-4ED7-95D6-6144791C6B2D}">
            <xm:f>LEFT(SGC!#REF!,LEN("B"))="B"</xm:f>
            <x14:dxf>
              <font>
                <b/>
                <i val="0"/>
                <color auto="1"/>
              </font>
              <fill>
                <patternFill>
                  <bgColor rgb="FF92D050"/>
                </patternFill>
              </fill>
            </x14:dxf>
          </x14:cfRule>
          <x14:cfRule type="beginsWith" priority="934" operator="beginsWith" text="M" id="{2DFF7420-C20C-442D-BFFA-75BFE9103DAB}">
            <xm:f>LEFT(SGC!#REF!,LEN("M"))="M"</xm:f>
            <x14:dxf>
              <font>
                <b/>
                <i val="0"/>
              </font>
              <fill>
                <patternFill>
                  <bgColor rgb="FFFFFF00"/>
                </patternFill>
              </fill>
            </x14:dxf>
          </x14:cfRule>
          <x14:cfRule type="beginsWith" priority="935" operator="beginsWith" text="A" id="{6ED223EE-A135-4A76-99F0-E095B9E8CA3D}">
            <xm:f>LEFT(SGC!#REF!,LEN("A"))="A"</xm:f>
            <x14:dxf>
              <font>
                <b/>
                <i val="0"/>
              </font>
              <fill>
                <patternFill>
                  <bgColor rgb="FFFFC000"/>
                </patternFill>
              </fill>
            </x14:dxf>
          </x14:cfRule>
          <x14:cfRule type="beginsWith" priority="936" operator="beginsWith" text="E" id="{0F7ADEF3-1704-488E-95B0-F04FEFB0A42C}">
            <xm:f>LEFT(SGC!#REF!,LEN("E"))="E"</xm:f>
            <x14:dxf>
              <font>
                <b/>
                <i val="0"/>
              </font>
              <fill>
                <patternFill>
                  <bgColor rgb="FFFF0000"/>
                </patternFill>
              </fill>
            </x14:dxf>
          </x14:cfRule>
          <xm:sqref>AB8:AC8</xm:sqref>
        </x14:conditionalFormatting>
        <x14:conditionalFormatting xmlns:xm="http://schemas.microsoft.com/office/excel/2006/main">
          <x14:cfRule type="beginsWith" priority="937" operator="beginsWith" text="B" id="{F6659F37-9964-4ED7-95D6-6144791C6B2D}">
            <xm:f>LEFT(SGC!#REF!,LEN("B"))="B"</xm:f>
            <x14:dxf>
              <font>
                <b/>
                <i val="0"/>
                <color auto="1"/>
              </font>
              <fill>
                <patternFill>
                  <bgColor rgb="FF92D050"/>
                </patternFill>
              </fill>
            </x14:dxf>
          </x14:cfRule>
          <x14:cfRule type="beginsWith" priority="938" operator="beginsWith" text="M" id="{2DFF7420-C20C-442D-BFFA-75BFE9103DAB}">
            <xm:f>LEFT(SGC!#REF!,LEN("M"))="M"</xm:f>
            <x14:dxf>
              <font>
                <b/>
                <i val="0"/>
              </font>
              <fill>
                <patternFill>
                  <bgColor rgb="FFFFFF00"/>
                </patternFill>
              </fill>
            </x14:dxf>
          </x14:cfRule>
          <x14:cfRule type="beginsWith" priority="939" operator="beginsWith" text="A" id="{6ED223EE-A135-4A76-99F0-E095B9E8CA3D}">
            <xm:f>LEFT(SGC!#REF!,LEN("A"))="A"</xm:f>
            <x14:dxf>
              <font>
                <b/>
                <i val="0"/>
              </font>
              <fill>
                <patternFill>
                  <bgColor rgb="FFFFC000"/>
                </patternFill>
              </fill>
            </x14:dxf>
          </x14:cfRule>
          <x14:cfRule type="beginsWith" priority="940" operator="beginsWith" text="E" id="{0F7ADEF3-1704-488E-95B0-F04FEFB0A42C}">
            <xm:f>LEFT(SGC!#REF!,LEN("E"))="E"</xm:f>
            <x14:dxf>
              <font>
                <b/>
                <i val="0"/>
              </font>
              <fill>
                <patternFill>
                  <bgColor rgb="FFFF0000"/>
                </patternFill>
              </fill>
            </x14:dxf>
          </x14:cfRule>
          <xm:sqref>AB10:AC11</xm:sqref>
        </x14:conditionalFormatting>
        <x14:conditionalFormatting xmlns:xm="http://schemas.microsoft.com/office/excel/2006/main">
          <x14:cfRule type="beginsWith" priority="941" operator="beginsWith" text="B" id="{F6659F37-9964-4ED7-95D6-6144791C6B2D}">
            <xm:f>LEFT(SGC!#REF!,LEN("B"))="B"</xm:f>
            <x14:dxf>
              <font>
                <b/>
                <i val="0"/>
                <color auto="1"/>
              </font>
              <fill>
                <patternFill>
                  <bgColor rgb="FF92D050"/>
                </patternFill>
              </fill>
            </x14:dxf>
          </x14:cfRule>
          <x14:cfRule type="beginsWith" priority="942" operator="beginsWith" text="M" id="{2DFF7420-C20C-442D-BFFA-75BFE9103DAB}">
            <xm:f>LEFT(SGC!#REF!,LEN("M"))="M"</xm:f>
            <x14:dxf>
              <font>
                <b/>
                <i val="0"/>
              </font>
              <fill>
                <patternFill>
                  <bgColor rgb="FFFFFF00"/>
                </patternFill>
              </fill>
            </x14:dxf>
          </x14:cfRule>
          <x14:cfRule type="beginsWith" priority="943" operator="beginsWith" text="A" id="{6ED223EE-A135-4A76-99F0-E095B9E8CA3D}">
            <xm:f>LEFT(SGC!#REF!,LEN("A"))="A"</xm:f>
            <x14:dxf>
              <font>
                <b/>
                <i val="0"/>
              </font>
              <fill>
                <patternFill>
                  <bgColor rgb="FFFFC000"/>
                </patternFill>
              </fill>
            </x14:dxf>
          </x14:cfRule>
          <x14:cfRule type="beginsWith" priority="944" operator="beginsWith" text="E" id="{0F7ADEF3-1704-488E-95B0-F04FEFB0A42C}">
            <xm:f>LEFT(SGC!#REF!,LEN("E"))="E"</xm:f>
            <x14:dxf>
              <font>
                <b/>
                <i val="0"/>
              </font>
              <fill>
                <patternFill>
                  <bgColor rgb="FFFF0000"/>
                </patternFill>
              </fill>
            </x14:dxf>
          </x14:cfRule>
          <xm:sqref>AB1048214:AB1048576</xm:sqref>
        </x14:conditionalFormatting>
        <x14:conditionalFormatting xmlns:xm="http://schemas.microsoft.com/office/excel/2006/main">
          <x14:cfRule type="beginsWith" priority="949" operator="beginsWith" text="B" id="{F6659F37-9964-4ED7-95D6-6144791C6B2D}">
            <xm:f>LEFT(SGC!#REF!,LEN("B"))="B"</xm:f>
            <x14:dxf>
              <font>
                <b/>
                <i val="0"/>
                <color auto="1"/>
              </font>
              <fill>
                <patternFill>
                  <bgColor rgb="FF92D050"/>
                </patternFill>
              </fill>
            </x14:dxf>
          </x14:cfRule>
          <x14:cfRule type="beginsWith" priority="950" operator="beginsWith" text="M" id="{2DFF7420-C20C-442D-BFFA-75BFE9103DAB}">
            <xm:f>LEFT(SGC!#REF!,LEN("M"))="M"</xm:f>
            <x14:dxf>
              <font>
                <b/>
                <i val="0"/>
              </font>
              <fill>
                <patternFill>
                  <bgColor rgb="FFFFFF00"/>
                </patternFill>
              </fill>
            </x14:dxf>
          </x14:cfRule>
          <x14:cfRule type="beginsWith" priority="951" operator="beginsWith" text="A" id="{6ED223EE-A135-4A76-99F0-E095B9E8CA3D}">
            <xm:f>LEFT(SGC!#REF!,LEN("A"))="A"</xm:f>
            <x14:dxf>
              <font>
                <b/>
                <i val="0"/>
              </font>
              <fill>
                <patternFill>
                  <bgColor rgb="FFFFC000"/>
                </patternFill>
              </fill>
            </x14:dxf>
          </x14:cfRule>
          <x14:cfRule type="beginsWith" priority="952" operator="beginsWith" text="E" id="{0F7ADEF3-1704-488E-95B0-F04FEFB0A42C}">
            <xm:f>LEFT(SGC!#REF!,LEN("E"))="E"</xm:f>
            <x14:dxf>
              <font>
                <b/>
                <i val="0"/>
              </font>
              <fill>
                <patternFill>
                  <bgColor rgb="FFFF0000"/>
                </patternFill>
              </fill>
            </x14:dxf>
          </x14:cfRule>
          <xm:sqref>AB566:AB1048213</xm:sqref>
        </x14:conditionalFormatting>
        <x14:conditionalFormatting xmlns:xm="http://schemas.microsoft.com/office/excel/2006/main">
          <x14:cfRule type="beginsWith" priority="957" operator="beginsWith" text="B" id="{F6659F37-9964-4ED7-95D6-6144791C6B2D}">
            <xm:f>LEFT(SGC!#REF!,LEN("B"))="B"</xm:f>
            <x14:dxf>
              <font>
                <b/>
                <i val="0"/>
                <color auto="1"/>
              </font>
              <fill>
                <patternFill>
                  <bgColor rgb="FF92D050"/>
                </patternFill>
              </fill>
            </x14:dxf>
          </x14:cfRule>
          <x14:cfRule type="beginsWith" priority="958" operator="beginsWith" text="M" id="{2DFF7420-C20C-442D-BFFA-75BFE9103DAB}">
            <xm:f>LEFT(SGC!#REF!,LEN("M"))="M"</xm:f>
            <x14:dxf>
              <font>
                <b/>
                <i val="0"/>
              </font>
              <fill>
                <patternFill>
                  <bgColor rgb="FFFFFF00"/>
                </patternFill>
              </fill>
            </x14:dxf>
          </x14:cfRule>
          <x14:cfRule type="beginsWith" priority="959" operator="beginsWith" text="A" id="{6ED223EE-A135-4A76-99F0-E095B9E8CA3D}">
            <xm:f>LEFT(SGC!#REF!,LEN("A"))="A"</xm:f>
            <x14:dxf>
              <font>
                <b/>
                <i val="0"/>
              </font>
              <fill>
                <patternFill>
                  <bgColor rgb="FFFFC000"/>
                </patternFill>
              </fill>
            </x14:dxf>
          </x14:cfRule>
          <x14:cfRule type="beginsWith" priority="960" operator="beginsWith" text="E" id="{0F7ADEF3-1704-488E-95B0-F04FEFB0A42C}">
            <xm:f>LEFT(SGC!#REF!,LEN("E"))="E"</xm:f>
            <x14:dxf>
              <font>
                <b/>
                <i val="0"/>
              </font>
              <fill>
                <patternFill>
                  <bgColor rgb="FFFF0000"/>
                </patternFill>
              </fill>
            </x14:dxf>
          </x14:cfRule>
          <xm:sqref>AB1:AB4</xm:sqref>
        </x14:conditionalFormatting>
        <x14:conditionalFormatting xmlns:xm="http://schemas.microsoft.com/office/excel/2006/main">
          <x14:cfRule type="beginsWith" priority="965" operator="beginsWith" text="B" id="{F6659F37-9964-4ED7-95D6-6144791C6B2D}">
            <xm:f>LEFT(SGC!#REF!,LEN("B"))="B"</xm:f>
            <x14:dxf>
              <font>
                <b/>
                <i val="0"/>
                <color auto="1"/>
              </font>
              <fill>
                <patternFill>
                  <bgColor rgb="FF92D050"/>
                </patternFill>
              </fill>
            </x14:dxf>
          </x14:cfRule>
          <x14:cfRule type="beginsWith" priority="966" operator="beginsWith" text="M" id="{2DFF7420-C20C-442D-BFFA-75BFE9103DAB}">
            <xm:f>LEFT(SGC!#REF!,LEN("M"))="M"</xm:f>
            <x14:dxf>
              <font>
                <b/>
                <i val="0"/>
              </font>
              <fill>
                <patternFill>
                  <bgColor rgb="FFFFFF00"/>
                </patternFill>
              </fill>
            </x14:dxf>
          </x14:cfRule>
          <x14:cfRule type="beginsWith" priority="967" operator="beginsWith" text="A" id="{6ED223EE-A135-4A76-99F0-E095B9E8CA3D}">
            <xm:f>LEFT(SGC!#REF!,LEN("A"))="A"</xm:f>
            <x14:dxf>
              <font>
                <b/>
                <i val="0"/>
              </font>
              <fill>
                <patternFill>
                  <bgColor rgb="FFFFC000"/>
                </patternFill>
              </fill>
            </x14:dxf>
          </x14:cfRule>
          <x14:cfRule type="beginsWith" priority="968" operator="beginsWith" text="E" id="{0F7ADEF3-1704-488E-95B0-F04FEFB0A42C}">
            <xm:f>LEFT(SGC!#REF!,LEN("E"))="E"</xm:f>
            <x14:dxf>
              <font>
                <b/>
                <i val="0"/>
              </font>
              <fill>
                <patternFill>
                  <bgColor rgb="FFFF0000"/>
                </patternFill>
              </fill>
            </x14:dxf>
          </x14:cfRule>
          <xm:sqref>AC12:AC515</xm:sqref>
        </x14:conditionalFormatting>
        <x14:conditionalFormatting xmlns:xm="http://schemas.microsoft.com/office/excel/2006/main">
          <x14:cfRule type="beginsWith" priority="969" operator="beginsWith" text="B" id="{F6659F37-9964-4ED7-95D6-6144791C6B2D}">
            <xm:f>LEFT(SGC!#REF!,LEN("B"))="B"</xm:f>
            <x14:dxf>
              <font>
                <b/>
                <i val="0"/>
                <color auto="1"/>
              </font>
              <fill>
                <patternFill>
                  <bgColor rgb="FF92D050"/>
                </patternFill>
              </fill>
            </x14:dxf>
          </x14:cfRule>
          <x14:cfRule type="beginsWith" priority="970" operator="beginsWith" text="M" id="{2DFF7420-C20C-442D-BFFA-75BFE9103DAB}">
            <xm:f>LEFT(SGC!#REF!,LEN("M"))="M"</xm:f>
            <x14:dxf>
              <font>
                <b/>
                <i val="0"/>
              </font>
              <fill>
                <patternFill>
                  <bgColor rgb="FFFFFF00"/>
                </patternFill>
              </fill>
            </x14:dxf>
          </x14:cfRule>
          <x14:cfRule type="beginsWith" priority="971" operator="beginsWith" text="A" id="{6ED223EE-A135-4A76-99F0-E095B9E8CA3D}">
            <xm:f>LEFT(SGC!#REF!,LEN("A"))="A"</xm:f>
            <x14:dxf>
              <font>
                <b/>
                <i val="0"/>
              </font>
              <fill>
                <patternFill>
                  <bgColor rgb="FFFFC000"/>
                </patternFill>
              </fill>
            </x14:dxf>
          </x14:cfRule>
          <x14:cfRule type="beginsWith" priority="972" operator="beginsWith" text="E" id="{0F7ADEF3-1704-488E-95B0-F04FEFB0A42C}">
            <xm:f>LEFT(SGC!#REF!,LEN("E"))="E"</xm:f>
            <x14:dxf>
              <font>
                <b/>
                <i val="0"/>
              </font>
              <fill>
                <patternFill>
                  <bgColor rgb="FFFF0000"/>
                </patternFill>
              </fill>
            </x14:dxf>
          </x14:cfRule>
          <xm:sqref>AC1048214:AC1048576</xm:sqref>
        </x14:conditionalFormatting>
        <x14:conditionalFormatting xmlns:xm="http://schemas.microsoft.com/office/excel/2006/main">
          <x14:cfRule type="beginsWith" priority="973" operator="beginsWith" text="B" id="{F6659F37-9964-4ED7-95D6-6144791C6B2D}">
            <xm:f>LEFT(SGC!#REF!,LEN("B"))="B"</xm:f>
            <x14:dxf>
              <font>
                <b/>
                <i val="0"/>
                <color auto="1"/>
              </font>
              <fill>
                <patternFill>
                  <bgColor rgb="FF92D050"/>
                </patternFill>
              </fill>
            </x14:dxf>
          </x14:cfRule>
          <x14:cfRule type="beginsWith" priority="974" operator="beginsWith" text="M" id="{2DFF7420-C20C-442D-BFFA-75BFE9103DAB}">
            <xm:f>LEFT(SGC!#REF!,LEN("M"))="M"</xm:f>
            <x14:dxf>
              <font>
                <b/>
                <i val="0"/>
              </font>
              <fill>
                <patternFill>
                  <bgColor rgb="FFFFFF00"/>
                </patternFill>
              </fill>
            </x14:dxf>
          </x14:cfRule>
          <x14:cfRule type="beginsWith" priority="975" operator="beginsWith" text="A" id="{6ED223EE-A135-4A76-99F0-E095B9E8CA3D}">
            <xm:f>LEFT(SGC!#REF!,LEN("A"))="A"</xm:f>
            <x14:dxf>
              <font>
                <b/>
                <i val="0"/>
              </font>
              <fill>
                <patternFill>
                  <bgColor rgb="FFFFC000"/>
                </patternFill>
              </fill>
            </x14:dxf>
          </x14:cfRule>
          <x14:cfRule type="beginsWith" priority="976" operator="beginsWith" text="E" id="{0F7ADEF3-1704-488E-95B0-F04FEFB0A42C}">
            <xm:f>LEFT(SGC!#REF!,LEN("E"))="E"</xm:f>
            <x14:dxf>
              <font>
                <b/>
                <i val="0"/>
              </font>
              <fill>
                <patternFill>
                  <bgColor rgb="FFFF0000"/>
                </patternFill>
              </fill>
            </x14:dxf>
          </x14:cfRule>
          <xm:sqref>AC566:AC1048213</xm:sqref>
        </x14:conditionalFormatting>
        <x14:conditionalFormatting xmlns:xm="http://schemas.microsoft.com/office/excel/2006/main">
          <x14:cfRule type="beginsWith" priority="977" operator="beginsWith" text="B" id="{F6659F37-9964-4ED7-95D6-6144791C6B2D}">
            <xm:f>LEFT(SGC!#REF!,LEN("B"))="B"</xm:f>
            <x14:dxf>
              <font>
                <b/>
                <i val="0"/>
                <color auto="1"/>
              </font>
              <fill>
                <patternFill>
                  <bgColor rgb="FF92D050"/>
                </patternFill>
              </fill>
            </x14:dxf>
          </x14:cfRule>
          <x14:cfRule type="beginsWith" priority="978" operator="beginsWith" text="M" id="{2DFF7420-C20C-442D-BFFA-75BFE9103DAB}">
            <xm:f>LEFT(SGC!#REF!,LEN("M"))="M"</xm:f>
            <x14:dxf>
              <font>
                <b/>
                <i val="0"/>
              </font>
              <fill>
                <patternFill>
                  <bgColor rgb="FFFFFF00"/>
                </patternFill>
              </fill>
            </x14:dxf>
          </x14:cfRule>
          <x14:cfRule type="beginsWith" priority="979" operator="beginsWith" text="A" id="{6ED223EE-A135-4A76-99F0-E095B9E8CA3D}">
            <xm:f>LEFT(SGC!#REF!,LEN("A"))="A"</xm:f>
            <x14:dxf>
              <font>
                <b/>
                <i val="0"/>
              </font>
              <fill>
                <patternFill>
                  <bgColor rgb="FFFFC000"/>
                </patternFill>
              </fill>
            </x14:dxf>
          </x14:cfRule>
          <x14:cfRule type="beginsWith" priority="980" operator="beginsWith" text="E" id="{0F7ADEF3-1704-488E-95B0-F04FEFB0A42C}">
            <xm:f>LEFT(SGC!#REF!,LEN("E"))="E"</xm:f>
            <x14:dxf>
              <font>
                <b/>
                <i val="0"/>
              </font>
              <fill>
                <patternFill>
                  <bgColor rgb="FFFF0000"/>
                </patternFill>
              </fill>
            </x14:dxf>
          </x14:cfRule>
          <xm:sqref>AC1:AC4</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700-000001000000}">
          <x14:formula1>
            <xm:f>Datos!$B$186:$B$190</xm:f>
          </x14:formula1>
          <xm:sqref>J12 J18 J24 J30 J36 J42 J48 J54 J60 J66 J72 J78 J84 J90 J96 J102 J108 J114 J120 J126 J132 J138 J144 J150 J156 J162 J168 J174 J180 J186 J192 J198 J204 J210 J216 J222 J228 J234 J240 J246 J252 J258 J264 J270 J276 J282 J288 J294 J300 J306 J312 J318 J324 J330 J336 J342 J348 J354 J360 J366 J372 J378 J384 J390 J396 J402 J408 J414 J420 J426 J432 J438 J444 J450 J456 J462 J468 J474 J480 J486 J492 J498 J504 J510</xm:sqref>
        </x14:dataValidation>
        <x14:dataValidation type="list" allowBlank="1" showInputMessage="1" showErrorMessage="1" xr:uid="{00000000-0002-0000-0700-000002000000}">
          <x14:formula1>
            <xm:f>Datos!$B$193:$B$197</xm:f>
          </x14:formula1>
          <xm:sqref>K12 K18 K24 K30 K36 K42 K48 K54 K60 K66 K72 K78 K84 K90 K96 K102 K108 K114 K120 K126 K132 K138 K144 K150 K156 K162 K168 K174 K180 K186 K192 K198 K204 K210 K216 K222 K228 K234 K240 K246 K252 K258 K264 K270 K276 K282 K288 K294 K300 K306 K312 K318 K324 K330 K336 K342 K348 K354 K360 K366 K372 K378 K384 K390 K396 K402 K408 K414 K420 K426 K432 K438 K444 K450 K456 K462 K468 K474 K480 K486 K492 K498 K504 K510</xm:sqref>
        </x14:dataValidation>
        <x14:dataValidation type="list" allowBlank="1" showInputMessage="1" showErrorMessage="1" xr:uid="{00000000-0002-0000-0700-000003000000}">
          <x14:formula1>
            <xm:f>Datos!$B$200:$B$201</xm:f>
          </x14:formula1>
          <xm:sqref>R12:R515</xm:sqref>
        </x14:dataValidation>
        <x14:dataValidation type="list" allowBlank="1" showInputMessage="1" showErrorMessage="1" xr:uid="{00000000-0002-0000-0700-000004000000}">
          <x14:formula1>
            <xm:f>Datos!$B$204:$B$209</xm:f>
          </x14:formula1>
          <xm:sqref>S12:V515</xm:sqref>
        </x14:dataValidation>
        <x14:dataValidation type="list" allowBlank="1" showInputMessage="1" showErrorMessage="1" xr:uid="{00000000-0002-0000-0700-000005000000}">
          <x14:formula1>
            <xm:f>'Datos SGC'!$B$4:$B$25</xm:f>
          </x14:formula1>
          <xm:sqref>B12 B18 B24 B30 B42 B54 B66 B78 B90 B102 B114 B126 B138 B150 B162 B174 B186 B198 B210 B222 B234 B36 B48 B60 B72 B84 B96 B108 B120 B132 B144 B156 B168 B180 B192 B204 B216 B228 B240 B246 B252 B258 B264 B270 B276 B282 B288 B294 B300 B306 B312 B318 B324 B330 B336 B342 B348 B354 B360 B366 B372 B378 B384 B390 B396 B402 B408 B414 B420 B426 B432 B438 B444 B450 B456 B462 B468 B474 B480 B486 B492 B498 B504 B510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8"/>
  <dimension ref="A1:G17"/>
  <sheetViews>
    <sheetView showGridLines="0" workbookViewId="0"/>
  </sheetViews>
  <sheetFormatPr baseColWidth="10" defaultColWidth="0" defaultRowHeight="15" zeroHeight="1" x14ac:dyDescent="0.25"/>
  <cols>
    <col min="1" max="1" width="3.5703125" style="26" customWidth="1"/>
    <col min="2" max="3" width="17.140625" style="26" customWidth="1"/>
    <col min="4" max="4" width="51.42578125" style="26" customWidth="1"/>
    <col min="5" max="5" width="23.85546875" style="26" bestFit="1" customWidth="1"/>
    <col min="6" max="6" width="25.42578125" style="26" customWidth="1"/>
    <col min="7" max="7" width="7.85546875" style="26" customWidth="1"/>
    <col min="8" max="16384" width="11.42578125" style="26" hidden="1"/>
  </cols>
  <sheetData>
    <row r="1" spans="2:6" ht="15" customHeight="1" x14ac:dyDescent="0.25"/>
    <row r="2" spans="2:6" ht="27" customHeight="1" x14ac:dyDescent="0.25">
      <c r="B2" s="241"/>
      <c r="C2" s="491" t="s">
        <v>430</v>
      </c>
      <c r="D2" s="492"/>
      <c r="E2" s="3" t="s">
        <v>431</v>
      </c>
      <c r="F2" s="242"/>
    </row>
    <row r="3" spans="2:6" ht="27" customHeight="1" x14ac:dyDescent="0.25">
      <c r="B3" s="241"/>
      <c r="C3" s="493" t="s">
        <v>0</v>
      </c>
      <c r="D3" s="494"/>
      <c r="E3" s="117" t="s">
        <v>692</v>
      </c>
      <c r="F3" s="243"/>
    </row>
    <row r="4" spans="2:6" ht="27" customHeight="1" x14ac:dyDescent="0.25">
      <c r="B4" s="241"/>
      <c r="C4" s="493" t="s">
        <v>1</v>
      </c>
      <c r="D4" s="494"/>
      <c r="E4" s="232" t="s">
        <v>757</v>
      </c>
      <c r="F4" s="244"/>
    </row>
    <row r="5" spans="2:6" x14ac:dyDescent="0.25"/>
    <row r="6" spans="2:6" ht="25.5" customHeight="1" thickBot="1" x14ac:dyDescent="0.3"/>
    <row r="7" spans="2:6" ht="26.25" customHeight="1" thickBot="1" x14ac:dyDescent="0.3">
      <c r="B7" s="497" t="s">
        <v>574</v>
      </c>
      <c r="C7" s="498"/>
      <c r="D7" s="498" t="s">
        <v>491</v>
      </c>
      <c r="E7" s="498"/>
      <c r="F7" s="499"/>
    </row>
    <row r="8" spans="2:6" s="110" customFormat="1" ht="3.75" customHeight="1" thickBot="1" x14ac:dyDescent="0.3">
      <c r="B8" s="109"/>
      <c r="C8" s="109"/>
      <c r="D8" s="109"/>
      <c r="E8" s="109"/>
      <c r="F8" s="109"/>
    </row>
    <row r="9" spans="2:6" ht="66.75" customHeight="1" x14ac:dyDescent="0.25">
      <c r="B9" s="487" t="s">
        <v>119</v>
      </c>
      <c r="C9" s="488"/>
      <c r="D9" s="495" t="s">
        <v>565</v>
      </c>
      <c r="E9" s="495"/>
      <c r="F9" s="496"/>
    </row>
    <row r="10" spans="2:6" ht="52.5" customHeight="1" x14ac:dyDescent="0.25">
      <c r="B10" s="489" t="s">
        <v>510</v>
      </c>
      <c r="C10" s="490"/>
      <c r="D10" s="483" t="s">
        <v>566</v>
      </c>
      <c r="E10" s="483"/>
      <c r="F10" s="484"/>
    </row>
    <row r="11" spans="2:6" ht="52.5" customHeight="1" x14ac:dyDescent="0.25">
      <c r="B11" s="489" t="s">
        <v>121</v>
      </c>
      <c r="C11" s="490"/>
      <c r="D11" s="483" t="s">
        <v>567</v>
      </c>
      <c r="E11" s="483"/>
      <c r="F11" s="484"/>
    </row>
    <row r="12" spans="2:6" ht="52.5" customHeight="1" x14ac:dyDescent="0.25">
      <c r="B12" s="489" t="s">
        <v>122</v>
      </c>
      <c r="C12" s="490"/>
      <c r="D12" s="483" t="s">
        <v>568</v>
      </c>
      <c r="E12" s="483"/>
      <c r="F12" s="484"/>
    </row>
    <row r="13" spans="2:6" ht="52.5" customHeight="1" x14ac:dyDescent="0.25">
      <c r="B13" s="489" t="s">
        <v>509</v>
      </c>
      <c r="C13" s="490"/>
      <c r="D13" s="483" t="s">
        <v>569</v>
      </c>
      <c r="E13" s="483"/>
      <c r="F13" s="484"/>
    </row>
    <row r="14" spans="2:6" ht="52.5" customHeight="1" x14ac:dyDescent="0.25">
      <c r="B14" s="489" t="s">
        <v>570</v>
      </c>
      <c r="C14" s="490"/>
      <c r="D14" s="483" t="s">
        <v>571</v>
      </c>
      <c r="E14" s="483"/>
      <c r="F14" s="484"/>
    </row>
    <row r="15" spans="2:6" ht="52.5" customHeight="1" thickBot="1" x14ac:dyDescent="0.3">
      <c r="B15" s="500" t="s">
        <v>572</v>
      </c>
      <c r="C15" s="501"/>
      <c r="D15" s="485" t="s">
        <v>573</v>
      </c>
      <c r="E15" s="485"/>
      <c r="F15" s="486"/>
    </row>
    <row r="16" spans="2:6" x14ac:dyDescent="0.25"/>
    <row r="17" x14ac:dyDescent="0.25"/>
  </sheetData>
  <sheetProtection selectLockedCells="1"/>
  <mergeCells count="21">
    <mergeCell ref="B12:C12"/>
    <mergeCell ref="B13:C13"/>
    <mergeCell ref="B14:C14"/>
    <mergeCell ref="B15:C15"/>
    <mergeCell ref="B11:C11"/>
    <mergeCell ref="B9:C9"/>
    <mergeCell ref="B10:C10"/>
    <mergeCell ref="D11:F11"/>
    <mergeCell ref="B2:B4"/>
    <mergeCell ref="F2:F4"/>
    <mergeCell ref="C2:D2"/>
    <mergeCell ref="C3:D3"/>
    <mergeCell ref="C4:D4"/>
    <mergeCell ref="D9:F9"/>
    <mergeCell ref="B7:C7"/>
    <mergeCell ref="D7:F7"/>
    <mergeCell ref="D12:F12"/>
    <mergeCell ref="D13:F13"/>
    <mergeCell ref="D14:F14"/>
    <mergeCell ref="D15:F15"/>
    <mergeCell ref="D10:F10"/>
  </mergeCells>
  <pageMargins left="0.7" right="0.7" top="0.75" bottom="0.75" header="0.3" footer="0.3"/>
  <pageSetup paperSize="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Menú</vt:lpstr>
      <vt:lpstr>SGC</vt:lpstr>
      <vt:lpstr>Eje de Corrupción</vt:lpstr>
      <vt:lpstr>Datos SGC</vt:lpstr>
      <vt:lpstr>SGA</vt:lpstr>
      <vt:lpstr>Datos SGA</vt:lpstr>
      <vt:lpstr>SGSST</vt:lpstr>
      <vt:lpstr>SGSI</vt:lpstr>
      <vt:lpstr>Clasificación del Riesgo</vt:lpstr>
      <vt:lpstr>Probabilidad e Impacto</vt:lpstr>
      <vt:lpstr>Estructura del Control</vt:lpstr>
      <vt:lpstr>Calificación Probabilidad</vt:lpstr>
      <vt:lpstr>Estructura del Control C</vt:lpstr>
      <vt:lpstr>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dc:creator>
  <cp:lastModifiedBy>Santiago Duran Mora</cp:lastModifiedBy>
  <cp:lastPrinted>2020-08-26T18:04:33Z</cp:lastPrinted>
  <dcterms:created xsi:type="dcterms:W3CDTF">2015-06-05T14:34:14Z</dcterms:created>
  <dcterms:modified xsi:type="dcterms:W3CDTF">2022-04-13T19:16:21Z</dcterms:modified>
</cp:coreProperties>
</file>