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showSheetTabs="0" xWindow="120" yWindow="495" windowWidth="15600" windowHeight="9240" activeTab="2"/>
  </bookViews>
  <sheets>
    <sheet name="Datos" sheetId="15" r:id="rId1"/>
    <sheet name="Menú" sheetId="1" r:id="rId2"/>
    <sheet name="SGC" sheetId="20" r:id="rId3"/>
    <sheet name="SGA" sheetId="18" r:id="rId4"/>
    <sheet name="SGSST" sheetId="19" r:id="rId5"/>
    <sheet name="SGSI" sheetId="21" r:id="rId6"/>
    <sheet name="Riesgos de Corrupción" sheetId="23" r:id="rId7"/>
    <sheet name="Clasificación del Riesgo" sheetId="14" r:id="rId8"/>
    <sheet name="Calificación del Control" sheetId="24" r:id="rId9"/>
  </sheets>
  <definedNames>
    <definedName name="_xlnm._FilterDatabase" localSheetId="6" hidden="1">'Riesgos de Corrupción'!$B$6:$J$11</definedName>
    <definedName name="_xlnm._FilterDatabase" localSheetId="3" hidden="1">SGA!$B$6:$H$11</definedName>
    <definedName name="_xlnm._FilterDatabase" localSheetId="2" hidden="1">SGC!$B$6:$P$10</definedName>
    <definedName name="_xlnm._FilterDatabase" localSheetId="5" hidden="1">SGSI!$B$6:$M$11</definedName>
    <definedName name="_xlnm._FilterDatabase" localSheetId="4" hidden="1">SGSST!$B$6:$J$11</definedName>
    <definedName name="Biológico">Datos!$D$137:$D$144</definedName>
    <definedName name="Biomecánicos">Datos!$H$137:$H$143</definedName>
    <definedName name="Condiciones_de_Seguridad">Datos!$I$137:$I$157</definedName>
    <definedName name="Fenómenos_Naturales">Datos!$J$137:$J$142</definedName>
    <definedName name="Físico">Datos!$E$137:$E$154</definedName>
    <definedName name="Psicosocial">Datos!$G$137:$G$165</definedName>
    <definedName name="Químico">Datos!$F$137:$F$145</definedName>
  </definedNames>
  <calcPr calcId="145621"/>
</workbook>
</file>

<file path=xl/calcChain.xml><?xml version="1.0" encoding="utf-8"?>
<calcChain xmlns="http://schemas.openxmlformats.org/spreadsheetml/2006/main">
  <c r="U76" i="20" l="1"/>
  <c r="U75" i="20"/>
  <c r="U74" i="20"/>
  <c r="U73" i="20"/>
  <c r="U72" i="20"/>
  <c r="X71" i="20"/>
  <c r="Y71" i="20" s="1"/>
  <c r="U71" i="20"/>
  <c r="N71" i="20"/>
  <c r="D71" i="20"/>
  <c r="U70" i="20"/>
  <c r="U69" i="20"/>
  <c r="X65" i="20" s="1"/>
  <c r="Y65" i="20" s="1"/>
  <c r="U68" i="20"/>
  <c r="U67" i="20"/>
  <c r="U66" i="20"/>
  <c r="U65" i="20"/>
  <c r="N65" i="20"/>
  <c r="D65" i="20"/>
  <c r="U64" i="20"/>
  <c r="U63" i="20"/>
  <c r="U62" i="20"/>
  <c r="U61" i="20"/>
  <c r="U60" i="20"/>
  <c r="X59" i="20"/>
  <c r="Y59" i="20" s="1"/>
  <c r="U59" i="20"/>
  <c r="N59" i="20"/>
  <c r="D59" i="20"/>
  <c r="U58" i="20"/>
  <c r="U57" i="20"/>
  <c r="U56" i="20"/>
  <c r="U55" i="20"/>
  <c r="U54" i="20"/>
  <c r="X53" i="20"/>
  <c r="Y53" i="20" s="1"/>
  <c r="U53" i="20"/>
  <c r="N53" i="20"/>
  <c r="D53" i="20"/>
  <c r="U52" i="20"/>
  <c r="U51" i="20"/>
  <c r="U50" i="20"/>
  <c r="U49" i="20"/>
  <c r="U48" i="20"/>
  <c r="X47" i="20"/>
  <c r="Y47" i="20" s="1"/>
  <c r="U47" i="20"/>
  <c r="N47" i="20"/>
  <c r="D47" i="20"/>
  <c r="U46" i="20"/>
  <c r="U45" i="20"/>
  <c r="U44" i="20"/>
  <c r="U43" i="20"/>
  <c r="U42" i="20"/>
  <c r="X41" i="20"/>
  <c r="Y41" i="20" s="1"/>
  <c r="U41" i="20"/>
  <c r="N41" i="20"/>
  <c r="D41" i="20"/>
  <c r="U40" i="20"/>
  <c r="U39" i="20"/>
  <c r="U38" i="20"/>
  <c r="U37" i="20"/>
  <c r="U36" i="20"/>
  <c r="X35" i="20"/>
  <c r="Y35" i="20" s="1"/>
  <c r="U35" i="20"/>
  <c r="V35" i="20" s="1"/>
  <c r="W35" i="20" s="1"/>
  <c r="N35" i="20"/>
  <c r="D35" i="20"/>
  <c r="U34" i="20"/>
  <c r="U33" i="20"/>
  <c r="U32" i="20"/>
  <c r="U31" i="20"/>
  <c r="U30" i="20"/>
  <c r="X29" i="20"/>
  <c r="Y29" i="20" s="1"/>
  <c r="U29" i="20"/>
  <c r="N29" i="20"/>
  <c r="D29" i="20"/>
  <c r="U28" i="20"/>
  <c r="U27" i="20"/>
  <c r="U26" i="20"/>
  <c r="U25" i="20"/>
  <c r="U24" i="20"/>
  <c r="X23" i="20"/>
  <c r="Y23" i="20"/>
  <c r="U23" i="20"/>
  <c r="N23" i="20"/>
  <c r="D23" i="20"/>
  <c r="U22" i="20"/>
  <c r="U21" i="20"/>
  <c r="U20" i="20"/>
  <c r="U19" i="20"/>
  <c r="U18" i="20"/>
  <c r="X17" i="20"/>
  <c r="Y17" i="20" s="1"/>
  <c r="U17" i="20"/>
  <c r="N17" i="20"/>
  <c r="D17" i="20"/>
  <c r="U16" i="20"/>
  <c r="U15" i="20"/>
  <c r="U14" i="20"/>
  <c r="U13" i="20"/>
  <c r="U12" i="20"/>
  <c r="X11" i="20"/>
  <c r="Y11" i="20" s="1"/>
  <c r="U11" i="20"/>
  <c r="V11" i="20" s="1"/>
  <c r="W11" i="20" s="1"/>
  <c r="N11" i="20"/>
  <c r="D11" i="20"/>
  <c r="V29" i="20"/>
  <c r="W29" i="20" s="1"/>
  <c r="Z29" i="20" s="1"/>
  <c r="D11" i="23"/>
  <c r="X11" i="21"/>
  <c r="L11" i="21"/>
  <c r="W11" i="21"/>
  <c r="Y11" i="21"/>
  <c r="Z11" i="21"/>
  <c r="D11" i="21"/>
  <c r="W11" i="18"/>
  <c r="R11" i="18"/>
  <c r="M11" i="18"/>
  <c r="X11" i="18"/>
  <c r="Y11" i="18" s="1"/>
  <c r="Z11" i="18" s="1"/>
  <c r="D11" i="19"/>
  <c r="D11" i="18"/>
  <c r="Q11" i="19"/>
  <c r="S11" i="19" s="1"/>
  <c r="T11" i="19" s="1"/>
  <c r="V23" i="20" l="1"/>
  <c r="W23" i="20" s="1"/>
  <c r="Z23" i="20" s="1"/>
  <c r="Z11" i="20"/>
  <c r="V17" i="20"/>
  <c r="W17" i="20" s="1"/>
  <c r="Z35" i="20"/>
  <c r="V71" i="20"/>
  <c r="W71" i="20" s="1"/>
  <c r="Z71" i="20" s="1"/>
  <c r="V65" i="20"/>
  <c r="W65" i="20" s="1"/>
  <c r="Z65" i="20" s="1"/>
  <c r="V59" i="20"/>
  <c r="W59" i="20" s="1"/>
  <c r="Z59" i="20" s="1"/>
  <c r="V53" i="20"/>
  <c r="W53" i="20" s="1"/>
  <c r="Z53" i="20" s="1"/>
  <c r="V47" i="20"/>
  <c r="W47" i="20" s="1"/>
  <c r="Z47" i="20" s="1"/>
  <c r="V41" i="20"/>
  <c r="W41" i="20" s="1"/>
  <c r="Z41" i="20" s="1"/>
  <c r="Z17" i="20"/>
</calcChain>
</file>

<file path=xl/comments1.xml><?xml version="1.0" encoding="utf-8"?>
<comments xmlns="http://schemas.openxmlformats.org/spreadsheetml/2006/main">
  <authors>
    <author>df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Posibilidad de ocurrencia de un evento que pueda entorpecer el normal desarrollo de las funciones de la entidad y afectar el logro de sus objetivos.
Preguntas claves para la identificación del Riesgo: 
¿Qué puede suceder?
¿Cómo puede suceder?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Se refiere a las aracterísticas generales o las formas en que se observa o manifiesta el riesgo identificado.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Constituyen efectos sobre los objetivos de la Entidad, generalmente se dan sobre las personas o los bienes materiales o inmateriales con incidencias importantes tales como: daños físicos y fallecimiento, sanciones, pérdidas económicas, de información, de bienes, de imagen, de credibilidad y de confianza, interrupción del servicio y daño ambiental.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Son los medios, las circunstancias y los agentes generadores, los cuales se entienden como todos los sujetos u objetos que tienen la capacidad de originar un riesgo.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Posibilidad de ocurrencia del riesgo; esta puede ser medida con criterios de frecuencia.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Consecuencias que puede ocasionar a la Entidad la materialización del riesgo.</t>
        </r>
      </text>
    </comment>
  </commentList>
</comments>
</file>

<file path=xl/comments2.xml><?xml version="1.0" encoding="utf-8"?>
<comments xmlns="http://schemas.openxmlformats.org/spreadsheetml/2006/main">
  <authors>
    <author>df</author>
  </authors>
  <commentList>
    <comment ref="O9" authorId="0">
      <text>
        <r>
          <rPr>
            <sz val="9"/>
            <color indexed="81"/>
            <rFont val="Tahoma"/>
            <family val="2"/>
          </rPr>
          <t>Nivel de Deficiencia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Nivel de Exposición.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Nivel de Probabilidad.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Nivel de Consecuencias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Nivel de Riesgo</t>
        </r>
      </text>
    </comment>
  </commentList>
</comments>
</file>

<file path=xl/sharedStrings.xml><?xml version="1.0" encoding="utf-8"?>
<sst xmlns="http://schemas.openxmlformats.org/spreadsheetml/2006/main" count="1122" uniqueCount="646">
  <si>
    <t xml:space="preserve">MATRIZ INTEGRAL DE RIESGOS </t>
  </si>
  <si>
    <t>Macroproceso: Direccionamiento Estratégico</t>
  </si>
  <si>
    <t>Proceso: Gestión Integrada</t>
  </si>
  <si>
    <t>Fecha de Aprobación: XX/XX/XX</t>
  </si>
  <si>
    <t>Código: GI-GUI-002-FR-001</t>
  </si>
  <si>
    <t>Versión: 01</t>
  </si>
  <si>
    <t>Seleccione el Eje a evaluar:</t>
  </si>
  <si>
    <t>Subsistema de Gestión de Calidad (SGC)</t>
  </si>
  <si>
    <t>Subsistema de Gestión Ambiental (SGA)</t>
  </si>
  <si>
    <t>Subsistema de Gestión de Seguridad y Salud en el Trabajo (SGSST)</t>
  </si>
  <si>
    <t>Subsistema de Seguridad de la Información (SGSI)</t>
  </si>
  <si>
    <t>Clasificación del Riesgo</t>
  </si>
  <si>
    <t>DESCRIPCION</t>
  </si>
  <si>
    <t>Se asocia con la forma en que se administra la Entidad. Se enfoca a asuntos globales relacionados con la misión y el cumplimiento de los objetivos estratégicos, la clara definición de políticas, diseño y conceptualización de la entidad por parte de la alta gerencia.</t>
  </si>
  <si>
    <t>IMAGEN</t>
  </si>
  <si>
    <t>Están relacionados con la percepción y la confianza por parte de la ciudadanía hacia la institución.</t>
  </si>
  <si>
    <t>OPERATIVOS</t>
  </si>
  <si>
    <t>Comprenden riesgos provenientes del funcionamiento y operatividad de los sistemas de información institucional, de la definición de los procesos, de la estructura de la entidad, de la articulación entre dependencias.</t>
  </si>
  <si>
    <t>FINANCIEROS</t>
  </si>
  <si>
    <t>Se relacionan con el manejo de los recursos de la entidad que incluyen: la ejecución presupuestal, la elaboración de los estados financieros, los pagos, manejos de excedentes de tesorería y el manejo sobre los bienes.</t>
  </si>
  <si>
    <t>DE CUMPLIMIENTO</t>
  </si>
  <si>
    <t>Se asocian con la capacidad de la entidad para cumplir con los requisitos legales, contractuales, de ética pública y en general con su compromiso ante la comunidad.</t>
  </si>
  <si>
    <t>DE TECNOLOGÍA</t>
  </si>
  <si>
    <t>Están relacionados con la capacidad tecnológica de la Entidad para satisfacer sus necesidades actuales y futuras y el cumplimiento de la misión.</t>
  </si>
  <si>
    <t>DE CORRUPCIÓN</t>
  </si>
  <si>
    <t>El riesgo de corrupción es la posibilidad de ocurrencia de una conducta o comportamiento que puede derivar en una actuación corrupta</t>
  </si>
  <si>
    <t>ESTRATÉGICO</t>
  </si>
  <si>
    <t>DESCRIPCIÓN</t>
  </si>
  <si>
    <t>CLASIFICACIÓN</t>
  </si>
  <si>
    <t>Formular y Definir políticas institucionales mediante estrategias, programas y proyectos con el fin de dar cumplimiento a la misión, visión y objetivos institucionales.</t>
  </si>
  <si>
    <t>Gestionar el mejoramiento continuo de los subsistemas a través de un análisis sinérgico y permanente que contribuya al cumplimiento de los objetivos institucionales</t>
  </si>
  <si>
    <t>Realizar de manera sistemática y permanente un análisis valorativo y autónomo que permita verificar el grado de cumplimiento de los objetivos institucionales.</t>
  </si>
  <si>
    <t>Coordinar, las actividades de comunicación institucional interna y externa con el objeto de garantizar el conocimiento de la universidad a las partes interesadas y generar sentido de pertenencia con la institución.</t>
  </si>
  <si>
    <t>Consolidar la Interinstitucionalización e Internacionalización de la Universidad Distrital Francisco José de Caldas mediante un conjunto de acciones para el direccionamiento estratégico con variables académicas, administrativas y tecnológicas para facilitar la inmersión y participación activa de la institución en la sociedad del conocimiento en el ámbito local, nacional e internacional.</t>
  </si>
  <si>
    <t>Planeación Estratégica e Institucional</t>
  </si>
  <si>
    <t>Gestión Integrada</t>
  </si>
  <si>
    <t>Autoevaluación y Acreditación</t>
  </si>
  <si>
    <t>Interinstitucionalización e Internacionalización</t>
  </si>
  <si>
    <t>Comunicaciones</t>
  </si>
  <si>
    <t>Gestión de Docencia</t>
  </si>
  <si>
    <t>Gestión de Investigación</t>
  </si>
  <si>
    <t>Extensión y Proyección Social</t>
  </si>
  <si>
    <t>Admisiones, Registro y Control</t>
  </si>
  <si>
    <t>Bienestar Institucional</t>
  </si>
  <si>
    <t>Gestión de la Información Bibliográfica</t>
  </si>
  <si>
    <t>Gestión de Laboratorios</t>
  </si>
  <si>
    <t>Servicio al Ciudadano</t>
  </si>
  <si>
    <t>Gestión de los Sistemas de Información y las Telecomunicaciones</t>
  </si>
  <si>
    <t>Gestión y Desarrollo del Talento Humano</t>
  </si>
  <si>
    <t>Gestión Documental</t>
  </si>
  <si>
    <t>Gestión de Infraestructura Física</t>
  </si>
  <si>
    <t>Gestión de Recursos Financieros</t>
  </si>
  <si>
    <t>Gestión Contractual</t>
  </si>
  <si>
    <t>Gestión Jurídica</t>
  </si>
  <si>
    <t>Evaluación y Control</t>
  </si>
  <si>
    <t>Control Disciplinario</t>
  </si>
  <si>
    <t>Garantizar que los planes de estudio establecidos para cada proyecto curricular, ofrezcan al estudiante de la UDFJC una formación integral y de calidad, dirigida fundamentalmente a las necesidades de la sociedad, contando con la cantidad e idoneidad de docentes y demás personal que influya directamente en tal proceso de formación, garantizando que se ejecute eficientemente el proceso de enseñanza.</t>
  </si>
  <si>
    <t>Fomentar y desarrollar la Gestión Investigativa de alto impacto, a través de la formulación de estrategias, programas y proyectos, a fin de aportar a la consecución de los objetivos y cumplimiento de las funciones institucionales y a los fines esenciales del estado.</t>
  </si>
  <si>
    <t>Promover la Vinculación de la Universidad Distrital Francisco José de Caldas con su Entorno social, a través de la coordinación de los programas, planes y proyectos de Extensión y Proyección Social, en articulación a la Docencia y la Investigación.</t>
  </si>
  <si>
    <t>Garantizar que la Inscripción, Selección, Ingresos, Reingresos, Transferencias, Registro y Control de la Historia Académica de los estudiantes y egresados de la Universidad, que se lleva a cabo en los Proyectos Curriculares, se realicen bajos preceptos de Equidad y Transparencia.</t>
  </si>
  <si>
    <t>Ofrecer servicios de Bienestar Universitario mediante la ejecución de programas que permitan el mejoramiento de la calidad de vida y el desarrollo integral de la comunidad Universitaria.</t>
  </si>
  <si>
    <t xml:space="preserve">Recibir, radicar y tramitar las acciones ciudadanas (petición, queja, reclamo, derecho de petición, denuncia, sugerencia, solicitud de información o consulta) que la ciudadanía formule en el ejercicio del control social, relacionadas con el cumplimiento de la misión de la entidad, los servicios y el funcionamiento de la Universidad, siempre propendiendo garantizar la respuesta oportuna a la ciudadanía. </t>
  </si>
  <si>
    <t>Gestionar y proveer el acceso a fuentes de información académicas, investigativas y culturales de la comunidad universitaria, a través de recursos y servicios de información oportunos con el fin de apoyar la docencia, investigación y extensión de la comunidad universitaria y fortalecer los procesos misionales de la Universidad Distrital Francisco José de Caldas.</t>
  </si>
  <si>
    <t>Promover Servidores Públicos altamente calificados y comprometidos con la organización creando condiciones para su bienestar, seguridad e integralidad, a través del diseño e implementación de políticas, estrategias, planes, programas y proyectos, encaminados a la consecución de los objetivos y cumplimiento de las funciones institucionales.</t>
  </si>
  <si>
    <t>Ejecutar y desarrollar políticas, planes, programas y proyectos de carácter jurídico, armonizando los actos administrativos emanados por la Universidad con las leyes y la jurisprudencia vigente, llevando a cabo la representación legal, la defensa judicial, la asesoría en temas jurídicos y el apoyo a la gestión contractual, de la Universidad Distrital Francisco José de Caldas.</t>
  </si>
  <si>
    <t>Atender y solucionar de manera imparcial los casos que presenten los funcionarios autorizados en la Universidad, referentes a conductas disciplinarias de funcionarios públicos.</t>
  </si>
  <si>
    <t>Controlar la gestión de la Universidad en cuanto a los procedimientos internos individuales, grupales e institucionales para el cumplimiento de los objetivos y las metas de la Universidad Distrital Francisco José de Caldas.</t>
  </si>
  <si>
    <t>Desarrollar las actividades de soporte necesarias para llevar a cabo la Gestión de Laboratorios de la Universidad Distrital Francisco José de Caldas mediante el cumplimiento de los lineamientos y políticas institucionales establecidas, brindando así apoyo a las labores misionales.</t>
  </si>
  <si>
    <t xml:space="preserve">Administrar, gestionar, registrar y controlar los recursos financieros en la Universidad Distrital Francisco José Caldas, cumpliendo con el marco, constitucional, legal y normativo vigente; garantizando la transparencia y sostenibilidad financiera de acuerdo a los lineamientos establecidos en el contexto estratégico y misional de la institución. </t>
  </si>
  <si>
    <t>Gestionar los sistemas de información y las telecomunicaciones para asegurar el acceso, disponibilidad, confiabilidad, confidencialidad de los activos de información a través de la infraestructura y las soluciones Informáticas en el marco de la normatividad vigente aplicable, como apoyo a los procesos misionales de la Universidad.</t>
  </si>
  <si>
    <t>Garantizar la correcta planeación, manejo, control, organización y funcionamiento de la gestión documental y la administración de las diferentes unidades documentales de la Universidad Distrital, de forma lógica de acuerdo con la naturaleza y fines de la Universidad, cumpliendo con los estándares para el tratamiento de los documentos y la legislación vigente, para proteger el patrimonio documental, preservar los archivos en las mejores condiciones de acceso y seguridad, y asegurar la disponibilidad a la academia, la comunidad en general y del mejoramiento institucional.</t>
  </si>
  <si>
    <t>Garantizar a través de su gestión los servicios relacionados con administración de bienes, infraestructura, planta física, mantenimiento, compras, inventarios, aseo y seguridad, requeridos para el óptimo desarrollo de las actividades académico-administrativas de la Universidad Distrital Francisco José de Caldas.</t>
  </si>
  <si>
    <t>Gestionar de manera transparente y eficaz los recursos para la contratación de los bienes y/o servicios a través de los diferentes mecanismos de contratación necesarios para el cumplimiento de la misión y visión de la Universidad Distrital Francisco José de Caldas de acuerdo a los estándares y normatividad vigente.</t>
  </si>
  <si>
    <t>Facultad Ciencias y Educación - Macarena A</t>
  </si>
  <si>
    <t>Facultad Ciencias y Educación - Macarena B</t>
  </si>
  <si>
    <t>Aduanilla de Paiba</t>
  </si>
  <si>
    <t>Riesgos de Corrupción</t>
  </si>
  <si>
    <t>Todas las Sedes</t>
  </si>
  <si>
    <t xml:space="preserve">OBJETIVO DEL PROCESO  </t>
  </si>
  <si>
    <t>CONSECUENCIAS</t>
  </si>
  <si>
    <t>SEDE</t>
  </si>
  <si>
    <t>PROBABILIDAD</t>
  </si>
  <si>
    <t xml:space="preserve">IMPACTO </t>
  </si>
  <si>
    <t>VALORACIÓN DEL RIESGO</t>
  </si>
  <si>
    <t xml:space="preserve">EVALUACIÓN DEL RIESGO </t>
  </si>
  <si>
    <t>Menor - 2</t>
  </si>
  <si>
    <t>Moderado - 3</t>
  </si>
  <si>
    <t>MODERADO 4</t>
  </si>
  <si>
    <t>ALTA-IMPORTANTE 5</t>
  </si>
  <si>
    <t>MODERADO 6</t>
  </si>
  <si>
    <t>ALTA-IMPORTANTE 8</t>
  </si>
  <si>
    <t xml:space="preserve">PROCESO </t>
  </si>
  <si>
    <t>ZONA/LUGAR</t>
  </si>
  <si>
    <t>ACTIVIDADES</t>
  </si>
  <si>
    <t>¿ES RUTINARIO?</t>
  </si>
  <si>
    <t>Sí</t>
  </si>
  <si>
    <t>No</t>
  </si>
  <si>
    <t>PELIGRO</t>
  </si>
  <si>
    <t xml:space="preserve">DESCRIPCIÓN </t>
  </si>
  <si>
    <t>¿ES RUTINARIA?</t>
  </si>
  <si>
    <t>Biológico</t>
  </si>
  <si>
    <t>Físico</t>
  </si>
  <si>
    <t>Químico</t>
  </si>
  <si>
    <t>Psicosocial</t>
  </si>
  <si>
    <t>Biomecánicos</t>
  </si>
  <si>
    <t>EFECTOS POSIBLES</t>
  </si>
  <si>
    <t>FUENTE</t>
  </si>
  <si>
    <t>MEDIO</t>
  </si>
  <si>
    <t>TRABAJADOR</t>
  </si>
  <si>
    <t>CONTROLES EXISTENTES</t>
  </si>
  <si>
    <t>N.D</t>
  </si>
  <si>
    <t>N.E</t>
  </si>
  <si>
    <t>N.P (N.DxN.E)</t>
  </si>
  <si>
    <t>N.C</t>
  </si>
  <si>
    <t>N.R (N.PxN.C)</t>
  </si>
  <si>
    <t>EVALUACIÓN DEL RIESGO</t>
  </si>
  <si>
    <t>ACEPTABILIDAD DEL RIESGO</t>
  </si>
  <si>
    <t>No EXPUESTOS</t>
  </si>
  <si>
    <t>ELIMINACIÓN</t>
  </si>
  <si>
    <t>SUSTITUCIÓN</t>
  </si>
  <si>
    <t>CONTROLES DE INGENIERÍA</t>
  </si>
  <si>
    <t>CONTROLES ADMINISTRATIVOS, SEÑALIZACIÓN Y ADVERTENCIA</t>
  </si>
  <si>
    <t>EQUIPOS/EPP</t>
  </si>
  <si>
    <t>PROGRAMA</t>
  </si>
  <si>
    <t>PROCEDIMIENTO U OTROS</t>
  </si>
  <si>
    <t>GESTIÓN</t>
  </si>
  <si>
    <t>MEDIDAS DE INTERVENCIÓN (PROPUESTAS)</t>
  </si>
  <si>
    <t>Muy Alto (MA) - 10</t>
  </si>
  <si>
    <t>Alto (A) - 6</t>
  </si>
  <si>
    <t>Medio (M) - 2</t>
  </si>
  <si>
    <t>Bajo (B) - No se Asigna Valor</t>
  </si>
  <si>
    <t xml:space="preserve">Continua (EC) - 4 </t>
  </si>
  <si>
    <t>Frecuente (EF) - 3</t>
  </si>
  <si>
    <t>Ocasional (EO) - 2</t>
  </si>
  <si>
    <t>Esporádica (EE) - 1</t>
  </si>
  <si>
    <t>MUY ALTO (MA) - 40</t>
  </si>
  <si>
    <t>MUY ALTO (MA) - 24</t>
  </si>
  <si>
    <t>MUY ALTO (MA) - 30</t>
  </si>
  <si>
    <t>ALTO (A) - 20</t>
  </si>
  <si>
    <t>ALTO (A) - 10</t>
  </si>
  <si>
    <t>ALTO (A) - 18</t>
  </si>
  <si>
    <t>ALTO (A) - 12</t>
  </si>
  <si>
    <t>MEDIO (M) - 6</t>
  </si>
  <si>
    <t>MEDIO (M) - 8</t>
  </si>
  <si>
    <t>BAJO (B) - 4</t>
  </si>
  <si>
    <t>BAJO (B) - 2</t>
  </si>
  <si>
    <t>Mortal o Catastrófico (M) - 100</t>
  </si>
  <si>
    <t>Muy Grave (MG) - 60</t>
  </si>
  <si>
    <t>Grave (G) - 25</t>
  </si>
  <si>
    <t>Leve (L) - 10</t>
  </si>
  <si>
    <t>Para Todos</t>
  </si>
  <si>
    <t>PROCESO</t>
  </si>
  <si>
    <t>CONTEXTO ESTRATÉGICO</t>
  </si>
  <si>
    <t>CAUSAS</t>
  </si>
  <si>
    <t xml:space="preserve">RIESGO </t>
  </si>
  <si>
    <t>CAUSA O FUENTE</t>
  </si>
  <si>
    <t>Estratégico</t>
  </si>
  <si>
    <t>Imagen</t>
  </si>
  <si>
    <t>Operativos</t>
  </si>
  <si>
    <t>Financieros</t>
  </si>
  <si>
    <t>De cumplimiento</t>
  </si>
  <si>
    <t>De tecnología</t>
  </si>
  <si>
    <t>De corrupción</t>
  </si>
  <si>
    <t>ZONA DE RIESGO</t>
  </si>
  <si>
    <t>CONTROLES</t>
  </si>
  <si>
    <t>TIPO DE CONTROL</t>
  </si>
  <si>
    <t>Correctivo</t>
  </si>
  <si>
    <t xml:space="preserve">Preventivo </t>
  </si>
  <si>
    <t xml:space="preserve">Documentado </t>
  </si>
  <si>
    <t xml:space="preserve">Aplicación </t>
  </si>
  <si>
    <t>Efectivo</t>
  </si>
  <si>
    <t>NIVEL</t>
  </si>
  <si>
    <t>MANEJO DEL RIESGO</t>
  </si>
  <si>
    <t xml:space="preserve">Seguimiento, evaluación y mejora </t>
  </si>
  <si>
    <t>Nulo - 0</t>
  </si>
  <si>
    <t>Bajo - 5</t>
  </si>
  <si>
    <t>Medio - 10</t>
  </si>
  <si>
    <t>Medio - 15</t>
  </si>
  <si>
    <t>Medio Alto - 20</t>
  </si>
  <si>
    <t>Alto - 25</t>
  </si>
  <si>
    <t>RIESGO CONTROLADO</t>
  </si>
  <si>
    <t>Evitar (EV)</t>
  </si>
  <si>
    <t>Reducir (RE)</t>
  </si>
  <si>
    <t>Transferir (TR)</t>
  </si>
  <si>
    <t>Asumir (AS)</t>
  </si>
  <si>
    <t>PROBABILIDAD RESIDUAL</t>
  </si>
  <si>
    <t>IMPACTO RESIDUAL</t>
  </si>
  <si>
    <t>Todos los Procesos</t>
  </si>
  <si>
    <t>N/A</t>
  </si>
  <si>
    <t>Virus</t>
  </si>
  <si>
    <t>Bacterias</t>
  </si>
  <si>
    <t>Hongos</t>
  </si>
  <si>
    <t>Ricketsias</t>
  </si>
  <si>
    <t>Parásitos</t>
  </si>
  <si>
    <t>Picaduras</t>
  </si>
  <si>
    <t>Mordeduras</t>
  </si>
  <si>
    <t>Fluidos o excrementos</t>
  </si>
  <si>
    <t>BIOLÓGICO</t>
  </si>
  <si>
    <t>FÍSICO</t>
  </si>
  <si>
    <t xml:space="preserve">Ruido de impacto </t>
  </si>
  <si>
    <t xml:space="preserve">Ruido intermitente </t>
  </si>
  <si>
    <t>Ruido continuo</t>
  </si>
  <si>
    <t>Exceso de Iluminación</t>
  </si>
  <si>
    <t>Deficiencia de Iluminación</t>
  </si>
  <si>
    <t xml:space="preserve">Vibración cuerpo entero </t>
  </si>
  <si>
    <t>Vibración segmentaria</t>
  </si>
  <si>
    <t>Temperaturas extremo calor</t>
  </si>
  <si>
    <t>Temperaturas extremo frío</t>
  </si>
  <si>
    <t xml:space="preserve">Radicaciones ionizantes rayos X, </t>
  </si>
  <si>
    <t>Radicaciones ionizantes rayos gama</t>
  </si>
  <si>
    <t>Radicaciones ionizantes rayos beta</t>
  </si>
  <si>
    <t>Radicaciones ionizantes rayos alfa</t>
  </si>
  <si>
    <t>Radicaciones no ionizantes laser</t>
  </si>
  <si>
    <t>Radicaciones no ionizantes ultravioleta</t>
  </si>
  <si>
    <t>Radicaciones no ionizantes  infrarroja</t>
  </si>
  <si>
    <t xml:space="preserve">Radicaciones no ionizantes radiofrecuencia </t>
  </si>
  <si>
    <t>Radicaciones no ionizantes microondas</t>
  </si>
  <si>
    <t>QUÍMICO</t>
  </si>
  <si>
    <t>PSICOSOCIAL</t>
  </si>
  <si>
    <t>BIOMECÁNICOS</t>
  </si>
  <si>
    <t>CONDICIONES DE SEGURIDAD</t>
  </si>
  <si>
    <t>FENÓMENOS NATURALES</t>
  </si>
  <si>
    <t>Polvos orgánicos</t>
  </si>
  <si>
    <t>Polvos inorgánicos</t>
  </si>
  <si>
    <t>Fibras</t>
  </si>
  <si>
    <t xml:space="preserve">Líquidos nieblas </t>
  </si>
  <si>
    <t>Líquidos rocios</t>
  </si>
  <si>
    <t>Gases y vapores</t>
  </si>
  <si>
    <t xml:space="preserve">Humos metálicos </t>
  </si>
  <si>
    <t>Humos no metálicos</t>
  </si>
  <si>
    <t>Material particulado</t>
  </si>
  <si>
    <t xml:space="preserve">Gestión organizacional estilo de mando, </t>
  </si>
  <si>
    <t>Gestión organizacional pago</t>
  </si>
  <si>
    <t>Gestión organizacional contratación</t>
  </si>
  <si>
    <t xml:space="preserve">Gestión organizacional participación </t>
  </si>
  <si>
    <t xml:space="preserve">Gestión organizacional inducción y capacitación, </t>
  </si>
  <si>
    <t>Gestión organizacional bienestar social</t>
  </si>
  <si>
    <t>Gestión organizacional evaluación del desempeño</t>
  </si>
  <si>
    <t>Gestión organizacional manejo de cambios</t>
  </si>
  <si>
    <t>Características de la organización del trabajo (comunicación, tecnología, organización del trabajo, demandas cualitativas y cuantitativas de la labor</t>
  </si>
  <si>
    <t>Características del grupo social de trabajo relaciones</t>
  </si>
  <si>
    <t>Características del grupo social de trabajo cohesión</t>
  </si>
  <si>
    <t>Características del grupo social de trabajo calidad de interacciones</t>
  </si>
  <si>
    <t>Características del grupo social de trabajo trabajo en equipo</t>
  </si>
  <si>
    <t>Condiciones de la tarea carga mental</t>
  </si>
  <si>
    <t>Condiciones de la tarea contenido de la tarea</t>
  </si>
  <si>
    <t>Condiciones de la tarea demandas emocionales</t>
  </si>
  <si>
    <t xml:space="preserve">Condiciones de la tarea sistema de control </t>
  </si>
  <si>
    <t>Condiciones de la tarea definición de roles</t>
  </si>
  <si>
    <t>Condiciones de la tarea monotonía</t>
  </si>
  <si>
    <t xml:space="preserve">Interfase persona-tarea conocimientos, </t>
  </si>
  <si>
    <t>Interfase persona-tarea habilidades en relación con la demanda de la tarea</t>
  </si>
  <si>
    <t>Interfase persona-tarea iniciativa</t>
  </si>
  <si>
    <t>Interfase persona-tarea autonomía y reconocimiento</t>
  </si>
  <si>
    <t>Interfase persona-tarea identificación de la persona con la tarea y la organización</t>
  </si>
  <si>
    <t>Jornadas de trabajo pausas</t>
  </si>
  <si>
    <t>Jornadas de trabajo trabajo nocturno</t>
  </si>
  <si>
    <t>Jornadas de trabajo rotación</t>
  </si>
  <si>
    <t>Jornadas de trabajo horas extras</t>
  </si>
  <si>
    <t>Jornadas de trabajo descansos</t>
  </si>
  <si>
    <t>Postura prolongada</t>
  </si>
  <si>
    <t>Postura mantenida</t>
  </si>
  <si>
    <t xml:space="preserve">Postura forzada </t>
  </si>
  <si>
    <t>Postura antigravitacional</t>
  </si>
  <si>
    <t>Esfuerzo</t>
  </si>
  <si>
    <t>Movimiento repetitivo</t>
  </si>
  <si>
    <t>Manipulación manual de cargas</t>
  </si>
  <si>
    <t>Mecánico elementos o partes de máquinas</t>
  </si>
  <si>
    <t>Mecánico herramientas, Mecánico equipos</t>
  </si>
  <si>
    <t>Mecánico piezas a trabajar</t>
  </si>
  <si>
    <t>Mecánico materiales proyectados sólidos</t>
  </si>
  <si>
    <t>Mecánico materiales proyectados sólidos fluidos</t>
  </si>
  <si>
    <t>Eléctrico alta tensión</t>
  </si>
  <si>
    <t>Eléctrico baja tensión</t>
  </si>
  <si>
    <t>Eléctrico estática</t>
  </si>
  <si>
    <t xml:space="preserve">Locativo sistemas y medios de almacenamiento </t>
  </si>
  <si>
    <t>Locativo  superficies de trabajo irregulares, Locativo  superficies de trabajo deslizantes</t>
  </si>
  <si>
    <t>Locativo  superficies de trabajo con diferencias de nivel</t>
  </si>
  <si>
    <t xml:space="preserve">Locativo condiciones de orden y aseo </t>
  </si>
  <si>
    <t>Locativo caída de objetos</t>
  </si>
  <si>
    <t xml:space="preserve">Tecnológico explosión, Tecnológico fuga </t>
  </si>
  <si>
    <t>Tecnológico derrame, Tecnológico incendio</t>
  </si>
  <si>
    <t>Accidentes de tránsito</t>
  </si>
  <si>
    <t xml:space="preserve">Públicos robos, atracos, asaltos, </t>
  </si>
  <si>
    <t>Públicos atentados</t>
  </si>
  <si>
    <t>Públicos de orden público</t>
  </si>
  <si>
    <t>Trabajo en alturas</t>
  </si>
  <si>
    <t>Espacios confinados</t>
  </si>
  <si>
    <t>Sismo</t>
  </si>
  <si>
    <t>Terremoto</t>
  </si>
  <si>
    <t>Vendaval</t>
  </si>
  <si>
    <t>Inundación</t>
  </si>
  <si>
    <t>Derrumbe</t>
  </si>
  <si>
    <t>Precipitaciones (lluvias, granizadas, heladas)</t>
  </si>
  <si>
    <t>Condiciones_de_Seguridad</t>
  </si>
  <si>
    <t>Fenómenos_Naturales</t>
  </si>
  <si>
    <t>Muy probable - 5</t>
  </si>
  <si>
    <t>Altamente probable - 4</t>
  </si>
  <si>
    <t>Probable - 3</t>
  </si>
  <si>
    <t>Posible - 2</t>
  </si>
  <si>
    <t>Poco probable - 1</t>
  </si>
  <si>
    <t>Incendio</t>
  </si>
  <si>
    <t>Explosión</t>
  </si>
  <si>
    <t>Accidentes ocupacionales</t>
  </si>
  <si>
    <t>FACTOR DE RIESGO</t>
  </si>
  <si>
    <t>OBJETIVO</t>
  </si>
  <si>
    <t>ENTORNO HUMANO</t>
  </si>
  <si>
    <t>CANTIDAD</t>
  </si>
  <si>
    <t>PELIGROSIDAD</t>
  </si>
  <si>
    <t>EXTENSIÓN</t>
  </si>
  <si>
    <t>POBLACIÓN AFECTADA</t>
  </si>
  <si>
    <t>VALOR</t>
  </si>
  <si>
    <t>CONSECUENCIA</t>
  </si>
  <si>
    <t>RIESGO AMBIENTAL</t>
  </si>
  <si>
    <t>Muy alta - 4</t>
  </si>
  <si>
    <t>Muy peligrosa - 4</t>
  </si>
  <si>
    <t>Muy extenso - 4</t>
  </si>
  <si>
    <t>Muy alto - 4</t>
  </si>
  <si>
    <t>Alta - 3</t>
  </si>
  <si>
    <t>Peligrosa - 3</t>
  </si>
  <si>
    <t>Extenso - 3</t>
  </si>
  <si>
    <t>Alto - 3</t>
  </si>
  <si>
    <t>Poca - 2</t>
  </si>
  <si>
    <t>Poco peligrosa - 2</t>
  </si>
  <si>
    <t>Poco extenso (Emplazamiento) - 2</t>
  </si>
  <si>
    <t>Poco - 2</t>
  </si>
  <si>
    <t>Muy poca - 1</t>
  </si>
  <si>
    <t>No peligrosa - 1</t>
  </si>
  <si>
    <t>Puntual (Área afectada) - 1</t>
  </si>
  <si>
    <t>Muy poco - 1</t>
  </si>
  <si>
    <t>Sede Administrativa</t>
  </si>
  <si>
    <t>Facultad Ingeniería</t>
  </si>
  <si>
    <t>Facultad de Medio Ambiente y Recursos Naturales - Vivero</t>
  </si>
  <si>
    <t>Facultad  Tecnológica</t>
  </si>
  <si>
    <t>Facultad de Artes ASAB</t>
  </si>
  <si>
    <t>Facultad de Artes ASAB - Sótanos Jimenez</t>
  </si>
  <si>
    <t>Academia Luis A. Calvo - ALAC</t>
  </si>
  <si>
    <t>Posgrados de Ciencias y Educación</t>
  </si>
  <si>
    <t>Sede Deportiva Calle 34</t>
  </si>
  <si>
    <t>Emisora LAUD 90.4</t>
  </si>
  <si>
    <t>ILUD - Calle 54</t>
  </si>
  <si>
    <t>ILUD - San Luis</t>
  </si>
  <si>
    <t>ILUD - UGI</t>
  </si>
  <si>
    <t>Sede PORVENIR</t>
  </si>
  <si>
    <t>Sede IDEXUD</t>
  </si>
  <si>
    <t>Sede B "Thomas Jefferson"</t>
  </si>
  <si>
    <t>Sede Calle 42 No. 8A-80</t>
  </si>
  <si>
    <t>Sede Sección Publicaciones y Unidad de Extensión Facultad de Ciencias</t>
  </si>
  <si>
    <t>ENTORNO NATURAL</t>
  </si>
  <si>
    <t>ENTORNO SOCIOECONOMICO</t>
  </si>
  <si>
    <t>CUALIFICACIÓN DEL RIESGO AMBIENTAL</t>
  </si>
  <si>
    <t>NIVEL DE RIESGO 1 (4000 - 2400)</t>
  </si>
  <si>
    <t>NIVEL DE RIESGO 1 (2400- 1440)</t>
  </si>
  <si>
    <t>NIVEL DE RIESGO 1 (2000 - 1200)</t>
  </si>
  <si>
    <t>NIVEL DE RIESGO 1 (1200 - 600)</t>
  </si>
  <si>
    <t>NIVEL DE RIESGO 1 (1000 - 600)</t>
  </si>
  <si>
    <t>NIVEL DE RIESGO 1 (800 - 600)</t>
  </si>
  <si>
    <t>NIVEL DE RIESGO 2 (500 - 250)</t>
  </si>
  <si>
    <t>NIVEL DE RIESGO 2 (480 - 360)</t>
  </si>
  <si>
    <t>NIVEL DE RIESGO 2 (400-240)</t>
  </si>
  <si>
    <t>NIVEL DE RIESGO 2 (400 - 200)</t>
  </si>
  <si>
    <t>NIVEL DE RIESGO 2 (200)</t>
  </si>
  <si>
    <t>NIVEL DE RIESGO 2 (200 - 150)</t>
  </si>
  <si>
    <t>NIVEL DE RIESGO 3 (120)</t>
  </si>
  <si>
    <t>NIVEL DE RIESGO 3 (100)</t>
  </si>
  <si>
    <t>NIVEL DE RIESGO 3 (100 - 50)</t>
  </si>
  <si>
    <t>NIVEL DE RIESGO 3 (80 - 60)</t>
  </si>
  <si>
    <t>NIVEL DE RIESGO 3 (40)</t>
  </si>
  <si>
    <t>NIVEL DE RIESGO 4 (20)</t>
  </si>
  <si>
    <t>Interno</t>
  </si>
  <si>
    <t>Externo</t>
  </si>
  <si>
    <t>TIPO DE RIESGO</t>
  </si>
  <si>
    <t>ACTIVO DE INFORMACIÓN</t>
  </si>
  <si>
    <t>AMENAZA (RIESGO)</t>
  </si>
  <si>
    <t>VULNERABILIDAD (CAUSAS)</t>
  </si>
  <si>
    <t>ACCIONES DE CONTROL Y/O MEJORA</t>
  </si>
  <si>
    <t>METAS</t>
  </si>
  <si>
    <t>FECHA DE INICIO</t>
  </si>
  <si>
    <t>FECHA DE FINALIZACIÒN</t>
  </si>
  <si>
    <t>RESPONSABLE</t>
  </si>
  <si>
    <t>MODERADO 3</t>
  </si>
  <si>
    <t>ALTA - IMPORTANTE 5</t>
  </si>
  <si>
    <t>BAJO - TRIVIAL 1</t>
  </si>
  <si>
    <t>BAJO - TRIVIAL 2</t>
  </si>
  <si>
    <t>BAJO - TRIVIAL 3</t>
  </si>
  <si>
    <t>BAJO - ACEPTABLE 2</t>
  </si>
  <si>
    <t>BAJO - ACEPTABLE 4</t>
  </si>
  <si>
    <t>ALTA - IMPORTANTE 8</t>
  </si>
  <si>
    <t>ALTA - IMPORTANTE 10</t>
  </si>
  <si>
    <t>ALTA - IMPORTANTE 9</t>
  </si>
  <si>
    <t>ALTA - IMPORTANTE 12</t>
  </si>
  <si>
    <t>CATASTRÓFICO – INACEPTABLE 15</t>
  </si>
  <si>
    <t>ALTA-IMPORTANTE 4</t>
  </si>
  <si>
    <t>CATASTRÓFICO – INACEPTABLE 10</t>
  </si>
  <si>
    <t>CATASTRÓFICO – INACEPTABLE 16</t>
  </si>
  <si>
    <t>CATASTRÓFICO – INACEPTABLE 12</t>
  </si>
  <si>
    <t>CATASTRÓFICO – INACEPTABLE 20</t>
  </si>
  <si>
    <t>CATASTRÓFICO – INACEPTABLE 25</t>
  </si>
  <si>
    <t>Raro - 1</t>
  </si>
  <si>
    <t>Improbable - 2</t>
  </si>
  <si>
    <t>Posible - 3</t>
  </si>
  <si>
    <t>Probable - 4</t>
  </si>
  <si>
    <t>Insignificante - 1</t>
  </si>
  <si>
    <t>Seguro - 5</t>
  </si>
  <si>
    <t>Mayor - 4</t>
  </si>
  <si>
    <t>Catastrófico - 5</t>
  </si>
  <si>
    <t>EVALUACIÓN DE CONTROLES</t>
  </si>
  <si>
    <t>ACCIONES DE CONTROL RESIDUALES</t>
  </si>
  <si>
    <t>ZONA DE RIESGO RESIDUAL</t>
  </si>
  <si>
    <t>RIESGO LEVE 3</t>
  </si>
  <si>
    <t>RIESGO LEVE 6</t>
  </si>
  <si>
    <t>RIESGO LEVE 9</t>
  </si>
  <si>
    <t>RIESGO LEVE 12</t>
  </si>
  <si>
    <t>RIESGO LEVE 15</t>
  </si>
  <si>
    <t>RIESGO LEVE 4</t>
  </si>
  <si>
    <t>RIESGO LEVE 8</t>
  </si>
  <si>
    <t>RIESGO LEVE 16</t>
  </si>
  <si>
    <t>RIESGO LEVE 20</t>
  </si>
  <si>
    <t>RIESGO LEVE 5</t>
  </si>
  <si>
    <t>RIESGO LEVE 10</t>
  </si>
  <si>
    <t>RIESGO LEVE 18</t>
  </si>
  <si>
    <t>RIESGO LEVE 7</t>
  </si>
  <si>
    <t>RIESGO LEVE 14</t>
  </si>
  <si>
    <t>RIESGO LEVE 11</t>
  </si>
  <si>
    <t>RIESGO MODERADO 25</t>
  </si>
  <si>
    <t>RIESGO MODERADO 24</t>
  </si>
  <si>
    <t>RIESGO MODERADO 30</t>
  </si>
  <si>
    <t>RIESGO MODERADO 21</t>
  </si>
  <si>
    <t>RIESGO MODERADO 28</t>
  </si>
  <si>
    <t>RIESGO MODERADO 35</t>
  </si>
  <si>
    <t>RIESGO MODERADO 32</t>
  </si>
  <si>
    <t>RIESGO MODERADO 40</t>
  </si>
  <si>
    <t>RIESGO MODERADO 27</t>
  </si>
  <si>
    <t>RIESGO MODERADO 36</t>
  </si>
  <si>
    <t>RIESGO MODERADO 22</t>
  </si>
  <si>
    <t>RIESGO MODERADO 33</t>
  </si>
  <si>
    <t>RIESGO SIGNIFICATIVO 44</t>
  </si>
  <si>
    <t>RIESGO SIGNIFICATIVO 48</t>
  </si>
  <si>
    <t>RIESGO SIGNIFICATIVO 45</t>
  </si>
  <si>
    <t>RIESGO SIGNIFICATIVO 50</t>
  </si>
  <si>
    <t>RIESGO SIGNIFICATIVO 55</t>
  </si>
  <si>
    <t>RIESGO SIGNIFICATIVO 60</t>
  </si>
  <si>
    <t>RIESGO</t>
  </si>
  <si>
    <t>PROBABILIDAD DE MATERIALIZACIÓN</t>
  </si>
  <si>
    <t>IMPACTO</t>
  </si>
  <si>
    <t xml:space="preserve">ANÁLISIS </t>
  </si>
  <si>
    <t>MEDIDAS DE MITIGACIÓN</t>
  </si>
  <si>
    <t>SEGUIMIENTO</t>
  </si>
  <si>
    <t>VALORACIÓN</t>
  </si>
  <si>
    <t>ADMINISTRACIÓN DEL RIESGO</t>
  </si>
  <si>
    <t>ACCIONES</t>
  </si>
  <si>
    <t>INDICADOR</t>
  </si>
  <si>
    <t>Casi Seguro</t>
  </si>
  <si>
    <t xml:space="preserve">Posible </t>
  </si>
  <si>
    <t>Único</t>
  </si>
  <si>
    <t>ILUD - Calle 23</t>
  </si>
  <si>
    <t>XXX</t>
  </si>
  <si>
    <t>Manipulación de reactivos químicos (prácticas de laboratorio)</t>
  </si>
  <si>
    <t>Operación de sub estación eléctrica</t>
  </si>
  <si>
    <t>Mantenimiento de sub estación eléctrica</t>
  </si>
  <si>
    <t>Operación de equipos eléctricos y electrónicos (laboratorios)</t>
  </si>
  <si>
    <t>Operación del circuito eléctrico</t>
  </si>
  <si>
    <t>Protestas estudiantiles</t>
  </si>
  <si>
    <t>Operación de estufa de gas propano</t>
  </si>
  <si>
    <t>Manipulación de Hornos para cerámica</t>
  </si>
  <si>
    <t>Manipulación de pipetas de gas propano</t>
  </si>
  <si>
    <t>Mantenimiento de aire acondicionado</t>
  </si>
  <si>
    <t>Operación de aire acondicionado</t>
  </si>
  <si>
    <t>Mantenimiento de equipos (derrames accidentales)</t>
  </si>
  <si>
    <t>Centro de acopio para almacenamiento de residuos</t>
  </si>
  <si>
    <t>Operación de la planta eléctrica</t>
  </si>
  <si>
    <t>Operación de estufa de gas natural</t>
  </si>
  <si>
    <t>Práctica académica (transformadores usados)</t>
  </si>
  <si>
    <t>Almacenamiento de reactivos químicos</t>
  </si>
  <si>
    <t>Almacenamiento de residuos químicos</t>
  </si>
  <si>
    <t>Manipulación de estufas (apoyo alimentario)</t>
  </si>
  <si>
    <t>Operación de equipos con gas natural y gas propano</t>
  </si>
  <si>
    <t>Manipulación y mezcla de reactivos químicos</t>
  </si>
  <si>
    <t>Manipulación de residuos químicos</t>
  </si>
  <si>
    <t>Operación de tanque de gas.</t>
  </si>
  <si>
    <t>Almacenamiento de pipetas en cuarto de gas.</t>
  </si>
  <si>
    <t>Almacenamiento de maderas</t>
  </si>
  <si>
    <t>Otras</t>
  </si>
  <si>
    <t xml:space="preserve">PROBABILIDAD </t>
  </si>
  <si>
    <t>TOTAL NIVEL</t>
  </si>
  <si>
    <t>CALIFICACIÓN DEL CONTROL</t>
  </si>
  <si>
    <t>CALIFICACIÓN</t>
  </si>
  <si>
    <t>CRITERIOS</t>
  </si>
  <si>
    <t>EVALUACIÓN  DEL RIESGO</t>
  </si>
  <si>
    <t>CUADRANTES A DISMINUIR EN LA PROBABILIDAD</t>
  </si>
  <si>
    <t>CUADRANTES A DISMINUIR EN EL IMPACTO</t>
  </si>
  <si>
    <t>75% - 100%</t>
  </si>
  <si>
    <t>50 % - 75%</t>
  </si>
  <si>
    <t>50% - 25%</t>
  </si>
  <si>
    <t>25% - 0%</t>
  </si>
  <si>
    <t>Los controles son efectivos y están documentados.</t>
  </si>
  <si>
    <t>Pasa a dos Casillas inferior (el desplazamiento depende de sí el control afecta el impacto o la probabilidad).</t>
  </si>
  <si>
    <t>Se mantiene el resultado de la evaluación antes de tratamiento.</t>
  </si>
  <si>
    <t>Se mantiene el resultado de la evaluación antes del tratamiento.</t>
  </si>
  <si>
    <t>No existen controles.</t>
  </si>
  <si>
    <t>Los controles existen , no son efectivos.</t>
  </si>
  <si>
    <t>Los controles existen, son efectivos pero no están documentados.</t>
  </si>
  <si>
    <t>Cambia el resultado a una casilla inferior de la matriz de evaluación antes del tratamiento (el desplazamiento depende de sí el control afecta el impacto o la probabilidad ).</t>
  </si>
  <si>
    <t>DEPENDIENDO SI EL CONTROL AFECTA A LA PROBABILIDAD O AL IMPACTO SE DESPLAZA EN LA TABLA DE CALIFICACION:
LOS CONTROLES PREVENTIVOS AFECTAN LA PROBABILIDAD MIENTRAS QUE LOS CORRECTIVOS AFECTAN EL IMPACTO.</t>
  </si>
  <si>
    <t>CRITERIOS DE CALIFICACIÓN</t>
  </si>
  <si>
    <t>NULO</t>
  </si>
  <si>
    <t>BAJO</t>
  </si>
  <si>
    <t>MEDIO BAJO</t>
  </si>
  <si>
    <t>MEDIO ALTO</t>
  </si>
  <si>
    <t>ALTO</t>
  </si>
  <si>
    <t>(1-5)</t>
  </si>
  <si>
    <t>(6-15)</t>
  </si>
  <si>
    <t>(16-20)</t>
  </si>
  <si>
    <t>(21-25)</t>
  </si>
  <si>
    <t>ESCALAS DE CALIFICACIÓN</t>
  </si>
  <si>
    <t>Nivel de Documentación</t>
  </si>
  <si>
    <t>Nivel de Aplicación del Control</t>
  </si>
  <si>
    <t>Nivel de Efectividad</t>
  </si>
  <si>
    <t>Nivel de Seguimiento, Evaluación y Mejora</t>
  </si>
  <si>
    <t xml:space="preserve">Se refiere  a la baja participación del número de proyectos presentados en convocatorias externas </t>
  </si>
  <si>
    <t xml:space="preserve">Baja calificación en los indicadores de gestión de la Universidad.
</t>
  </si>
  <si>
    <t xml:space="preserve">Disminución o pérdida de categoría de los  grupos de investigación.
</t>
  </si>
  <si>
    <t xml:space="preserve">Pérdida de posicionamiento institucional 
</t>
  </si>
  <si>
    <t xml:space="preserve">Baja publicación de Libros y Artículos científicos </t>
  </si>
  <si>
    <t xml:space="preserve">Desmotivación de los investigadores 
</t>
  </si>
  <si>
    <t>Falta de calidad en la propuesta a publicar</t>
  </si>
  <si>
    <t>Disminución de la  categorización de los Grupos</t>
  </si>
  <si>
    <t>Hace referencia al incumplimiento en los tiempos, productos, ejecución de recursos de los proyectos seleccionados o aprobados</t>
  </si>
  <si>
    <t xml:space="preserve">Falta de planificación por parte de los grupos de investigación
</t>
  </si>
  <si>
    <t>Pérdidas de categoría de los grupos</t>
  </si>
  <si>
    <t xml:space="preserve">Detrimento de los indicadores de la Universidad </t>
  </si>
  <si>
    <t>Enviar comunicaciones a los Grupos informando sobre el vencimiento de los términos del contrato</t>
  </si>
  <si>
    <t>Se refiere al no reconocimiento o apropiación por parte de terceros de la propiedad intelectual o derechos de autor de artículos desarrollados por docentes investigadores o grupos de investigación por Colciencias u otros organismos</t>
  </si>
  <si>
    <t>Falta de ética de los docentes investigadores</t>
  </si>
  <si>
    <t>Baja calidad en los resultados investigativos</t>
  </si>
  <si>
    <t xml:space="preserve">Los resultados obtenidos por los investigadores no son suficientes para realizar publicaciones científicas </t>
  </si>
  <si>
    <t>Grupos de investigación con poca participación en actividades de investigación</t>
  </si>
  <si>
    <t>Falta de conocimiento de las convocatorias</t>
  </si>
  <si>
    <t>Falta de interés</t>
  </si>
  <si>
    <t>No aprovechamiento de recursos económicos de entidades externas</t>
  </si>
  <si>
    <t>Seguimiento a los grupos de investigación para su participación en las convocatorias externas</t>
  </si>
  <si>
    <t>Difusión de convocatorias externas a nivel interno</t>
  </si>
  <si>
    <t>Falta de capacitación en redacción científica</t>
  </si>
  <si>
    <t xml:space="preserve">No existe suficiente producción científica publicada </t>
  </si>
  <si>
    <t>Capacitaciones en redacción científica</t>
  </si>
  <si>
    <t xml:space="preserve">Financiación de producción científica </t>
  </si>
  <si>
    <t>Incumplimiento de los términos de  contratos o convenios suscritos para el desarrollo de proyectos de investigación cofinanciados</t>
  </si>
  <si>
    <t>Exceso y demora de trámites internos</t>
  </si>
  <si>
    <t>Ejecución de clausulas contractuales</t>
  </si>
  <si>
    <t xml:space="preserve">Reuniones de control con los grupos de investigación  partiicipantes del proyecto </t>
  </si>
  <si>
    <t>Revisión de informes de avance</t>
  </si>
  <si>
    <t>Pérdida de la propiedad intelectual de los investigadores de la Universidad</t>
  </si>
  <si>
    <t>El investigador no reporta sus resultados de investigación</t>
  </si>
  <si>
    <t>Falta de conocimiento por parte del investigador de propiedad intelectual</t>
  </si>
  <si>
    <t>Falta de reconocimiento de los investigadores</t>
  </si>
  <si>
    <t>Desgaste administrativo por procesos legales</t>
  </si>
  <si>
    <t>Apoyo de la OTRI a los procesos de propiedad intelectual de los productos de investigación</t>
  </si>
  <si>
    <t>Establecimiento de comité de propiedad intelectuatl</t>
  </si>
  <si>
    <t>Actividades de capacitación en propiedad intelectual</t>
  </si>
  <si>
    <t xml:space="preserve">Los proyectos de investigación concluidos carecen de producción </t>
  </si>
  <si>
    <t>Falta de interés por parte de los investigadores</t>
  </si>
  <si>
    <t>Pérdida del tiempo y dinero aportados en el proyecto investigativo</t>
  </si>
  <si>
    <t>Disminución de la imagen de la universidad</t>
  </si>
  <si>
    <t>Términos de referenca con compromisos específicos  del resultado de la investigación</t>
  </si>
  <si>
    <t>Seguimiento a los informes del proyecto</t>
  </si>
  <si>
    <t>Ausencia de lineamientos para el fomento de actividades de investigación desarrolladas por la comunidad investigativa de la Universidad Distrital.</t>
  </si>
  <si>
    <t>Carencia de información para el desarrollo de diagnósticos completos de las actividades de investigación desarrolladas en el marco del sistema de investigaciones</t>
  </si>
  <si>
    <t xml:space="preserve">
Sistema de Información inadecuado.</t>
  </si>
  <si>
    <t>Ausencia de institucionalización de todas las actividades de Investigación desarrolladas</t>
  </si>
  <si>
    <t xml:space="preserve">
Incumplimiento de la normatividad relacionada con el Sistema de Investigaciones.</t>
  </si>
  <si>
    <t>Falta de presupuesto para el desarrollo de todas las actividades de investigación</t>
  </si>
  <si>
    <t xml:space="preserve">Estructuras de investigación debilitadas
</t>
  </si>
  <si>
    <t xml:space="preserve">
Políticas de investigación inadecuadas
</t>
  </si>
  <si>
    <t xml:space="preserve">Sistemas de información inadecuados
</t>
  </si>
  <si>
    <t>Falta de identidad institucional para el eje misional de la investigación</t>
  </si>
  <si>
    <t>No existen políticas y planes definidos con el fin de propiciar la investigación en la comunidad universitaria</t>
  </si>
  <si>
    <t xml:space="preserve">Informes de Gestión de las estructuras de investigación en donde indiquen actividades de investigación
</t>
  </si>
  <si>
    <t xml:space="preserve">
Diagnóstico de las actividades de investigación como resultados de investigación
</t>
  </si>
  <si>
    <t xml:space="preserve">
Sistema de indicadores de investigación</t>
  </si>
  <si>
    <t>Mejoras en los sistemas de Información del CIDC</t>
  </si>
  <si>
    <t xml:space="preserve">Errores en la planeación de los programas  de formación y capacitación de investigadores acorde a las necesidades de investigación a nivel local, regional y nacional </t>
  </si>
  <si>
    <t>Falta de conocimiento de las necesidades de capacitación de la población investigadora de la Universidad</t>
  </si>
  <si>
    <t>Falta de presuesto para el desarrollo de las políticas de formación de investigadores</t>
  </si>
  <si>
    <t>Falta de procesos de capacitación continua de investigadores en áreas identificadas para el sistema de investigaciones</t>
  </si>
  <si>
    <t>Carencia en el seguimiento a la formación de investigadores en doctorado y maestría</t>
  </si>
  <si>
    <t>No se define claramente la formación  necesaria de los investigadores que participan en los proyectos de la universidad</t>
  </si>
  <si>
    <t xml:space="preserve">Saturación del recurso humano para el desarrollo de actividades de investigación
</t>
  </si>
  <si>
    <t>Falta de un estudio de impactos de los procesos de formación de doctores para el sistema de investigación</t>
  </si>
  <si>
    <t>Inexistencia de procesos de formación de nuevos investigadores</t>
  </si>
  <si>
    <t>Inaplicabilidad de los contenidos  de las capacitaciones  en el desarrollo de las actividades de investigación</t>
  </si>
  <si>
    <t>Baja participación de los investigadores en las capacitaciones programadas.</t>
  </si>
  <si>
    <t xml:space="preserve">
Estimulo al ingreso de nuevos Integrantes a las estructuras de Investigación
</t>
  </si>
  <si>
    <t>Evaluación de actividades de formación de investigadores</t>
  </si>
  <si>
    <t>Sistema de indicadores de investigación</t>
  </si>
  <si>
    <t>Deficiencias en la Planeación de convocatorias  de proyectos de investigación</t>
  </si>
  <si>
    <t>Ausencia de normatividad que regule el establecimiento de las convocatorias en el marco de las actividades de investigación.</t>
  </si>
  <si>
    <t>Desconocimiento de los procesos internos de las estructuras de investigación y las áreas de conocimiento que estos manejan.</t>
  </si>
  <si>
    <t>Limitación  de los recursos.</t>
  </si>
  <si>
    <t>Limitación del desarrollo de los proyectos.</t>
  </si>
  <si>
    <t>Imposibilidad de entrega de los productos de investigación pactados con los investigadores.</t>
  </si>
  <si>
    <t>No se cuenta con cronogramas planeados para cada una de las convocatorias con el fin de establecer fechas de inicio y entrega de resultados</t>
  </si>
  <si>
    <t>Definición de términos consensuada con los miembros del Comité de Investigaciones</t>
  </si>
  <si>
    <t>Lanzamiento y apertura de convocatorias mediante acto administrativo.</t>
  </si>
  <si>
    <t>Ausencia  de lineamientos para generar apropiación social del conocimiento resultado de las investigaciones  desarrolladas por las estructuras de investigación</t>
  </si>
  <si>
    <t>Falta de presupuesto para el financiamiento de actividades de socialización, divulgación y difusión de actividades de investigación</t>
  </si>
  <si>
    <t>Falta de políticas de estímulo para el desarrollo de este tipo de actividades</t>
  </si>
  <si>
    <t>Falta de divulgación de los apoyos para actividades de socialización y difusión de resultados de investigación</t>
  </si>
  <si>
    <t xml:space="preserve">Los resultados obtenidos por los investigadores no tienen el impacto social deseado y no son socializados a la comunidad universitaria </t>
  </si>
  <si>
    <t>Disminución motivacional de los investigadores para emprender nuevos proyectos</t>
  </si>
  <si>
    <t>Fuga de investigadores a otras instituciones</t>
  </si>
  <si>
    <t>Falta de estimulos a los investigadores</t>
  </si>
  <si>
    <t>Falta de medios de socialización para la divulgación de los resultados obtenidos</t>
  </si>
  <si>
    <t>Informes de Gestión de las apropiación social del conocimiento en donde indiquen actividades de investigación desarrolladas</t>
  </si>
  <si>
    <t>Diagnóstico de las actividades de investigación como resultados de investigación</t>
  </si>
  <si>
    <t>Deficiencias en el control, seguimiento y evaluación de las actividades de investigación</t>
  </si>
  <si>
    <t>Falta de entrega de informes mensuales o anuales del desarrollo de actividades y resultados logrados por las diferentes estructuras de investigación</t>
  </si>
  <si>
    <t xml:space="preserve">Falta de un sistema  que canalice la información recopilada y desarrollada por el CIDC sobre los logros alcanzados en las actividades de investigación
</t>
  </si>
  <si>
    <t>Falta de un sistema de evaluación de las actividades de investigación desarrolladas por las estructuras de investigación</t>
  </si>
  <si>
    <t>No se tienen actividades y controles definidos que permitan hacer un seguimiento periódico de el avance y los resultados obtenidos en los proyectos de investigación</t>
  </si>
  <si>
    <t xml:space="preserve">Desinstitucionalización de estructuras de investigación
</t>
  </si>
  <si>
    <t>Desmonte de convocatorias para el financiamiento de actividades investigativas desarrolladas por las estructuras de investigación</t>
  </si>
  <si>
    <t xml:space="preserve">
Retraso en la visibilidad de productos de investigación
</t>
  </si>
  <si>
    <t xml:space="preserve">
Debilitamiento de los sistemas de información como herramienta de seguimiento y control de las estructuras de investigación
</t>
  </si>
  <si>
    <t>Reportes de información no confiables en cuanto proyectos de investigación vigentes.</t>
  </si>
  <si>
    <t xml:space="preserve">Informes de Gestión de las estructuras de investigación
</t>
  </si>
  <si>
    <t xml:space="preserve">Diagnóstico de las estructuras de investigación
</t>
  </si>
  <si>
    <t xml:space="preserve">Estados de proyectos en Sistema de información
</t>
  </si>
  <si>
    <t>Informes finales de investigación</t>
  </si>
  <si>
    <t>Errores en la gestión de recursos destinados a los proyectos de investigación</t>
  </si>
  <si>
    <t>Dependencia de los tiempos administrativos de otras unidades administrativas para el manejo de recursos.</t>
  </si>
  <si>
    <t>Imposibilidad de reportes de información confiables en cuanto proyectos de investigación vigentes.</t>
  </si>
  <si>
    <t>La no finalización oportuna de los proyectos y el no cumplimiento  de los compromisos adquiridos por parte del investigador desde el ámbito académico como el administrativo.</t>
  </si>
  <si>
    <t xml:space="preserve">
El retraso en la entrega de lo pactado por parte  de los investigadores, dificulta el seguimiento de las estructuras de investigación </t>
  </si>
  <si>
    <t>Retraso en la visibilidad de productos de investigación</t>
  </si>
  <si>
    <t>Representación del Centro de investigaciones en el Comité de Informática</t>
  </si>
  <si>
    <t>Seguimiento a los procesos de adquisiciones mediante herramienta BPM</t>
  </si>
  <si>
    <t>Fallas en la priorización y distribución de recursos de los diferentes proyectos investigativos que se manejan en la universidad</t>
  </si>
  <si>
    <t xml:space="preserve">  No se  cumplen en su totalidad  los requisitos exigidos en la convocatoria</t>
  </si>
  <si>
    <t>Falta de interés de los investigadores para cumplir los compromisos adquiridos con la Universidad.</t>
  </si>
  <si>
    <t xml:space="preserve">Escasa participación en las convocatorias de entidades externas de apoyo a proyectos de  investigación </t>
  </si>
  <si>
    <t>Fallas en la seguridad informatica</t>
  </si>
  <si>
    <t>Fallas en la solicitud de necesidades por parte de los investigadores</t>
  </si>
  <si>
    <t xml:space="preserve">informes parciales de investigación
</t>
  </si>
  <si>
    <t xml:space="preserve">
Posibles otorgamientos de descargas a docentes de la Universidad por proyectos de investigación en fase de cierre.</t>
  </si>
  <si>
    <t>Código: GI-MG-001-FR-014</t>
  </si>
  <si>
    <t>Fecha de Aprobación: 29/10/2015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</si>
</sst>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8" fillId="7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9" fontId="2" fillId="0" borderId="1" xfId="3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8" xfId="0" applyFont="1" applyBorder="1"/>
    <xf numFmtId="0" fontId="2" fillId="0" borderId="5" xfId="0" applyFont="1" applyBorder="1"/>
    <xf numFmtId="0" fontId="8" fillId="7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8" fillId="7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9" fontId="2" fillId="0" borderId="10" xfId="3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9" fontId="2" fillId="0" borderId="15" xfId="3" applyFont="1" applyBorder="1" applyAlignment="1">
      <alignment horizontal="center" vertical="center" wrapText="1"/>
    </xf>
    <xf numFmtId="9" fontId="2" fillId="0" borderId="0" xfId="3" applyFont="1" applyAlignment="1">
      <alignment vertical="center"/>
    </xf>
    <xf numFmtId="9" fontId="6" fillId="2" borderId="15" xfId="3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9" fontId="2" fillId="0" borderId="10" xfId="3" applyFont="1" applyBorder="1" applyAlignment="1">
      <alignment horizontal="center" vertical="center" wrapText="1"/>
    </xf>
    <xf numFmtId="9" fontId="2" fillId="0" borderId="1" xfId="3" applyFont="1" applyBorder="1" applyAlignment="1">
      <alignment horizontal="center" vertical="center" wrapText="1"/>
    </xf>
    <xf numFmtId="9" fontId="2" fillId="0" borderId="15" xfId="3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 applyProtection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wrapText="1"/>
    </xf>
    <xf numFmtId="0" fontId="3" fillId="0" borderId="7" xfId="0" applyFont="1" applyBorder="1" applyAlignment="1">
      <alignment horizontal="center" vertical="center"/>
    </xf>
    <xf numFmtId="0" fontId="7" fillId="0" borderId="1" xfId="2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</cellXfs>
  <cellStyles count="4">
    <cellStyle name="Moneda 2" xfId="1"/>
    <cellStyle name="Normal" xfId="0" builtinId="0"/>
    <cellStyle name="Normal 2" xfId="2"/>
    <cellStyle name="Porcentaje" xfId="3" builtinId="5"/>
  </cellStyles>
  <dxfs count="111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33CC"/>
      <color rgb="FF00FF00"/>
      <color rgb="FFF68B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GC!A1"/><Relationship Id="rId7" Type="http://schemas.openxmlformats.org/officeDocument/2006/relationships/hyperlink" Target="#'Riesgos de Corrupci&#243;n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SGSI!A1"/><Relationship Id="rId5" Type="http://schemas.openxmlformats.org/officeDocument/2006/relationships/hyperlink" Target="#SGSST!A1"/><Relationship Id="rId4" Type="http://schemas.openxmlformats.org/officeDocument/2006/relationships/hyperlink" Target="#SG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lasificaci&#243;n del Riesgo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'Calificaci&#243;n del Contro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SGC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SGC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140679</xdr:colOff>
      <xdr:row>1</xdr:row>
      <xdr:rowOff>93785</xdr:rowOff>
    </xdr:from>
    <xdr:to>
      <xdr:col>1</xdr:col>
      <xdr:colOff>1036810</xdr:colOff>
      <xdr:row>3</xdr:row>
      <xdr:rowOff>257175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29" y="284285"/>
          <a:ext cx="896131" cy="925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295275</xdr:rowOff>
    </xdr:from>
    <xdr:to>
      <xdr:col>4</xdr:col>
      <xdr:colOff>1933575</xdr:colOff>
      <xdr:row>3</xdr:row>
      <xdr:rowOff>58918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485775"/>
          <a:ext cx="1828800" cy="52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542925</xdr:colOff>
      <xdr:row>7</xdr:row>
      <xdr:rowOff>171450</xdr:rowOff>
    </xdr:from>
    <xdr:to>
      <xdr:col>3</xdr:col>
      <xdr:colOff>1219200</xdr:colOff>
      <xdr:row>7</xdr:row>
      <xdr:rowOff>381000</xdr:rowOff>
    </xdr:to>
    <xdr:sp macro="" textlink="">
      <xdr:nvSpPr>
        <xdr:cNvPr id="8" name="7 Rectángulo redondeado">
          <a:hlinkClick xmlns:r="http://schemas.openxmlformats.org/officeDocument/2006/relationships" r:id="rId3"/>
        </xdr:cNvPr>
        <xdr:cNvSpPr/>
      </xdr:nvSpPr>
      <xdr:spPr>
        <a:xfrm>
          <a:off x="6343650" y="2057400"/>
          <a:ext cx="676275" cy="209550"/>
        </a:xfrm>
        <a:prstGeom prst="roundRect">
          <a:avLst/>
        </a:prstGeom>
        <a:solidFill>
          <a:schemeClr val="accent1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542925</xdr:colOff>
      <xdr:row>8</xdr:row>
      <xdr:rowOff>171450</xdr:rowOff>
    </xdr:from>
    <xdr:to>
      <xdr:col>3</xdr:col>
      <xdr:colOff>1219200</xdr:colOff>
      <xdr:row>8</xdr:row>
      <xdr:rowOff>381000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6343650" y="2047875"/>
          <a:ext cx="676275" cy="209550"/>
        </a:xfrm>
        <a:prstGeom prst="roundRect">
          <a:avLst/>
        </a:prstGeom>
        <a:solidFill>
          <a:schemeClr val="accent3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542925</xdr:colOff>
      <xdr:row>9</xdr:row>
      <xdr:rowOff>171450</xdr:rowOff>
    </xdr:from>
    <xdr:to>
      <xdr:col>3</xdr:col>
      <xdr:colOff>1219200</xdr:colOff>
      <xdr:row>9</xdr:row>
      <xdr:rowOff>381000</xdr:rowOff>
    </xdr:to>
    <xdr:sp macro="" textlink="">
      <xdr:nvSpPr>
        <xdr:cNvPr id="11" name="10 Rectángulo redondeado">
          <a:hlinkClick xmlns:r="http://schemas.openxmlformats.org/officeDocument/2006/relationships" r:id="rId5"/>
        </xdr:cNvPr>
        <xdr:cNvSpPr/>
      </xdr:nvSpPr>
      <xdr:spPr>
        <a:xfrm>
          <a:off x="6343650" y="2047875"/>
          <a:ext cx="676275" cy="209550"/>
        </a:xfrm>
        <a:prstGeom prst="roundRect">
          <a:avLst/>
        </a:prstGeom>
        <a:solidFill>
          <a:schemeClr val="accent6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542925</xdr:colOff>
      <xdr:row>10</xdr:row>
      <xdr:rowOff>171450</xdr:rowOff>
    </xdr:from>
    <xdr:to>
      <xdr:col>3</xdr:col>
      <xdr:colOff>1219200</xdr:colOff>
      <xdr:row>10</xdr:row>
      <xdr:rowOff>381000</xdr:rowOff>
    </xdr:to>
    <xdr:sp macro="" textlink="">
      <xdr:nvSpPr>
        <xdr:cNvPr id="12" name="11 Rectángulo redondeado">
          <a:hlinkClick xmlns:r="http://schemas.openxmlformats.org/officeDocument/2006/relationships" r:id="rId6"/>
        </xdr:cNvPr>
        <xdr:cNvSpPr/>
      </xdr:nvSpPr>
      <xdr:spPr>
        <a:xfrm>
          <a:off x="6343650" y="2047875"/>
          <a:ext cx="676275" cy="209550"/>
        </a:xfrm>
        <a:prstGeom prst="roundRect">
          <a:avLst/>
        </a:prstGeom>
        <a:solidFill>
          <a:schemeClr val="accent2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542925</xdr:colOff>
      <xdr:row>11</xdr:row>
      <xdr:rowOff>171450</xdr:rowOff>
    </xdr:from>
    <xdr:to>
      <xdr:col>3</xdr:col>
      <xdr:colOff>1219200</xdr:colOff>
      <xdr:row>11</xdr:row>
      <xdr:rowOff>381000</xdr:rowOff>
    </xdr:to>
    <xdr:sp macro="" textlink="">
      <xdr:nvSpPr>
        <xdr:cNvPr id="17" name="16 Rectángulo redondeado">
          <a:hlinkClick xmlns:r="http://schemas.openxmlformats.org/officeDocument/2006/relationships" r:id="rId7"/>
        </xdr:cNvPr>
        <xdr:cNvSpPr/>
      </xdr:nvSpPr>
      <xdr:spPr>
        <a:xfrm>
          <a:off x="6505575" y="2047875"/>
          <a:ext cx="676275" cy="209550"/>
        </a:xfrm>
        <a:prstGeom prst="roundRect">
          <a:avLst/>
        </a:prstGeom>
        <a:solidFill>
          <a:srgbClr val="002060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140679</xdr:colOff>
      <xdr:row>1</xdr:row>
      <xdr:rowOff>93785</xdr:rowOff>
    </xdr:from>
    <xdr:to>
      <xdr:col>1</xdr:col>
      <xdr:colOff>1036810</xdr:colOff>
      <xdr:row>3</xdr:row>
      <xdr:rowOff>257175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29" y="284285"/>
          <a:ext cx="896131" cy="925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1</xdr:row>
      <xdr:rowOff>295275</xdr:rowOff>
    </xdr:from>
    <xdr:to>
      <xdr:col>5</xdr:col>
      <xdr:colOff>1933575</xdr:colOff>
      <xdr:row>3</xdr:row>
      <xdr:rowOff>58918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485775"/>
          <a:ext cx="1828800" cy="52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23812</xdr:colOff>
      <xdr:row>5</xdr:row>
      <xdr:rowOff>0</xdr:rowOff>
    </xdr:from>
    <xdr:to>
      <xdr:col>5</xdr:col>
      <xdr:colOff>1404937</xdr:colOff>
      <xdr:row>5</xdr:row>
      <xdr:rowOff>495299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10001250" y="1524000"/>
          <a:ext cx="1381125" cy="495299"/>
        </a:xfrm>
        <a:prstGeom prst="roundRect">
          <a:avLst/>
        </a:prstGeom>
        <a:solidFill>
          <a:schemeClr val="accent1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CO" sz="1100"/>
            <a:t>Clasificación del Riesgo</a:t>
          </a:r>
        </a:p>
      </xdr:txBody>
    </xdr:sp>
    <xdr:clientData/>
  </xdr:twoCellAnchor>
  <xdr:twoCellAnchor>
    <xdr:from>
      <xdr:col>5</xdr:col>
      <xdr:colOff>1583540</xdr:colOff>
      <xdr:row>5</xdr:row>
      <xdr:rowOff>0</xdr:rowOff>
    </xdr:from>
    <xdr:to>
      <xdr:col>6</xdr:col>
      <xdr:colOff>940603</xdr:colOff>
      <xdr:row>5</xdr:row>
      <xdr:rowOff>495299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11560978" y="1524000"/>
          <a:ext cx="1381125" cy="495299"/>
        </a:xfrm>
        <a:prstGeom prst="roundRect">
          <a:avLst/>
        </a:prstGeom>
        <a:solidFill>
          <a:schemeClr val="accent1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CO" sz="1100"/>
            <a:t>Calificación</a:t>
          </a:r>
          <a:r>
            <a:rPr lang="es-CO" sz="1100" baseline="0"/>
            <a:t> del Control</a:t>
          </a:r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140679</xdr:colOff>
      <xdr:row>1</xdr:row>
      <xdr:rowOff>93785</xdr:rowOff>
    </xdr:from>
    <xdr:to>
      <xdr:col>1</xdr:col>
      <xdr:colOff>1036810</xdr:colOff>
      <xdr:row>3</xdr:row>
      <xdr:rowOff>257175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29" y="284285"/>
          <a:ext cx="896131" cy="925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1</xdr:row>
      <xdr:rowOff>295275</xdr:rowOff>
    </xdr:from>
    <xdr:to>
      <xdr:col>5</xdr:col>
      <xdr:colOff>1933575</xdr:colOff>
      <xdr:row>3</xdr:row>
      <xdr:rowOff>58918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85775"/>
          <a:ext cx="1828800" cy="52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409575</xdr:colOff>
      <xdr:row>5</xdr:row>
      <xdr:rowOff>57150</xdr:rowOff>
    </xdr:from>
    <xdr:to>
      <xdr:col>4</xdr:col>
      <xdr:colOff>1085850</xdr:colOff>
      <xdr:row>5</xdr:row>
      <xdr:rowOff>266700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6372225" y="1571625"/>
          <a:ext cx="676275" cy="209550"/>
        </a:xfrm>
        <a:prstGeom prst="roundRect">
          <a:avLst/>
        </a:prstGeom>
        <a:solidFill>
          <a:schemeClr val="accent3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CO" sz="1100"/>
            <a:t>Menú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140679</xdr:colOff>
      <xdr:row>1</xdr:row>
      <xdr:rowOff>93785</xdr:rowOff>
    </xdr:from>
    <xdr:to>
      <xdr:col>1</xdr:col>
      <xdr:colOff>1036810</xdr:colOff>
      <xdr:row>3</xdr:row>
      <xdr:rowOff>257175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29" y="284285"/>
          <a:ext cx="896131" cy="925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1</xdr:row>
      <xdr:rowOff>295275</xdr:rowOff>
    </xdr:from>
    <xdr:to>
      <xdr:col>5</xdr:col>
      <xdr:colOff>1933575</xdr:colOff>
      <xdr:row>3</xdr:row>
      <xdr:rowOff>58918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485775"/>
          <a:ext cx="1828800" cy="52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409575</xdr:colOff>
      <xdr:row>5</xdr:row>
      <xdr:rowOff>57150</xdr:rowOff>
    </xdr:from>
    <xdr:to>
      <xdr:col>4</xdr:col>
      <xdr:colOff>1085850</xdr:colOff>
      <xdr:row>5</xdr:row>
      <xdr:rowOff>266700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8791575" y="1571625"/>
          <a:ext cx="676275" cy="209550"/>
        </a:xfrm>
        <a:prstGeom prst="roundRect">
          <a:avLst/>
        </a:prstGeom>
        <a:solidFill>
          <a:schemeClr val="accent6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CO" sz="1100"/>
            <a:t>Menú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140679</xdr:colOff>
      <xdr:row>1</xdr:row>
      <xdr:rowOff>93785</xdr:rowOff>
    </xdr:from>
    <xdr:to>
      <xdr:col>1</xdr:col>
      <xdr:colOff>1036810</xdr:colOff>
      <xdr:row>3</xdr:row>
      <xdr:rowOff>257175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29" y="284285"/>
          <a:ext cx="896131" cy="925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1</xdr:row>
      <xdr:rowOff>295275</xdr:rowOff>
    </xdr:from>
    <xdr:to>
      <xdr:col>5</xdr:col>
      <xdr:colOff>1933575</xdr:colOff>
      <xdr:row>3</xdr:row>
      <xdr:rowOff>58918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485775"/>
          <a:ext cx="1828800" cy="52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409575</xdr:colOff>
      <xdr:row>5</xdr:row>
      <xdr:rowOff>57150</xdr:rowOff>
    </xdr:from>
    <xdr:to>
      <xdr:col>4</xdr:col>
      <xdr:colOff>1085850</xdr:colOff>
      <xdr:row>5</xdr:row>
      <xdr:rowOff>266700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8791575" y="1581150"/>
          <a:ext cx="676275" cy="209550"/>
        </a:xfrm>
        <a:prstGeom prst="roundRect">
          <a:avLst/>
        </a:prstGeom>
        <a:solidFill>
          <a:schemeClr val="accent2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CO" sz="1100"/>
            <a:t>Menú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140679</xdr:colOff>
      <xdr:row>1</xdr:row>
      <xdr:rowOff>93785</xdr:rowOff>
    </xdr:from>
    <xdr:to>
      <xdr:col>1</xdr:col>
      <xdr:colOff>1036810</xdr:colOff>
      <xdr:row>3</xdr:row>
      <xdr:rowOff>257175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29" y="284285"/>
          <a:ext cx="896131" cy="925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1</xdr:row>
      <xdr:rowOff>295275</xdr:rowOff>
    </xdr:from>
    <xdr:to>
      <xdr:col>5</xdr:col>
      <xdr:colOff>1933575</xdr:colOff>
      <xdr:row>3</xdr:row>
      <xdr:rowOff>58918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485775"/>
          <a:ext cx="1828800" cy="52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409575</xdr:colOff>
      <xdr:row>5</xdr:row>
      <xdr:rowOff>57150</xdr:rowOff>
    </xdr:from>
    <xdr:to>
      <xdr:col>4</xdr:col>
      <xdr:colOff>1085850</xdr:colOff>
      <xdr:row>5</xdr:row>
      <xdr:rowOff>266700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8791575" y="1581150"/>
          <a:ext cx="676275" cy="209550"/>
        </a:xfrm>
        <a:prstGeom prst="roundRect">
          <a:avLst/>
        </a:prstGeom>
        <a:solidFill>
          <a:srgbClr val="002060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CO" sz="1100"/>
            <a:t>Menú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140679</xdr:colOff>
      <xdr:row>1</xdr:row>
      <xdr:rowOff>93785</xdr:rowOff>
    </xdr:from>
    <xdr:to>
      <xdr:col>1</xdr:col>
      <xdr:colOff>1036810</xdr:colOff>
      <xdr:row>3</xdr:row>
      <xdr:rowOff>257175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29" y="284285"/>
          <a:ext cx="896131" cy="925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1</xdr:row>
      <xdr:rowOff>295275</xdr:rowOff>
    </xdr:from>
    <xdr:to>
      <xdr:col>5</xdr:col>
      <xdr:colOff>1933575</xdr:colOff>
      <xdr:row>3</xdr:row>
      <xdr:rowOff>58918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85775"/>
          <a:ext cx="1828800" cy="52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476250</xdr:colOff>
      <xdr:row>5</xdr:row>
      <xdr:rowOff>57150</xdr:rowOff>
    </xdr:from>
    <xdr:to>
      <xdr:col>4</xdr:col>
      <xdr:colOff>1152525</xdr:colOff>
      <xdr:row>5</xdr:row>
      <xdr:rowOff>266700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6438900" y="1571625"/>
          <a:ext cx="676275" cy="209550"/>
        </a:xfrm>
        <a:prstGeom prst="roundRect">
          <a:avLst/>
        </a:prstGeom>
        <a:solidFill>
          <a:schemeClr val="accent1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CO" sz="1100"/>
            <a:t>Volver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140679</xdr:colOff>
      <xdr:row>1</xdr:row>
      <xdr:rowOff>93785</xdr:rowOff>
    </xdr:from>
    <xdr:to>
      <xdr:col>1</xdr:col>
      <xdr:colOff>1036810</xdr:colOff>
      <xdr:row>3</xdr:row>
      <xdr:rowOff>257175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29" y="284285"/>
          <a:ext cx="896131" cy="925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104775</xdr:colOff>
      <xdr:row>1</xdr:row>
      <xdr:rowOff>295275</xdr:rowOff>
    </xdr:from>
    <xdr:to>
      <xdr:col>6</xdr:col>
      <xdr:colOff>1933575</xdr:colOff>
      <xdr:row>3</xdr:row>
      <xdr:rowOff>58918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85775"/>
          <a:ext cx="1828800" cy="52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476250</xdr:colOff>
      <xdr:row>5</xdr:row>
      <xdr:rowOff>57150</xdr:rowOff>
    </xdr:from>
    <xdr:to>
      <xdr:col>5</xdr:col>
      <xdr:colOff>1152525</xdr:colOff>
      <xdr:row>5</xdr:row>
      <xdr:rowOff>266700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6438900" y="1571625"/>
          <a:ext cx="676275" cy="209550"/>
        </a:xfrm>
        <a:prstGeom prst="roundRect">
          <a:avLst/>
        </a:prstGeom>
        <a:solidFill>
          <a:schemeClr val="accent1"/>
        </a:solidFill>
        <a:ln>
          <a:noFill/>
        </a:ln>
        <a:effectLst>
          <a:outerShdw blurRad="50800" dist="5080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CO" sz="1100"/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7"/>
  <sheetViews>
    <sheetView workbookViewId="0">
      <selection activeCell="F67" sqref="F67"/>
    </sheetView>
  </sheetViews>
  <sheetFormatPr baseColWidth="10" defaultRowHeight="15" x14ac:dyDescent="0.25"/>
  <cols>
    <col min="1" max="1" width="28.42578125" style="28" customWidth="1"/>
    <col min="2" max="2" width="70.42578125" style="5" bestFit="1" customWidth="1"/>
    <col min="3" max="3" width="10.7109375" style="1" customWidth="1"/>
    <col min="4" max="5" width="18.5703125" style="1" customWidth="1"/>
    <col min="6" max="8" width="21.85546875" style="1" bestFit="1" customWidth="1"/>
    <col min="9" max="12" width="17.140625" style="1" customWidth="1"/>
    <col min="13" max="13" width="17.140625" style="1" bestFit="1" customWidth="1"/>
    <col min="14" max="14" width="11.42578125" style="1"/>
    <col min="15" max="15" width="58.85546875" style="1" bestFit="1" customWidth="1"/>
    <col min="16" max="16384" width="11.42578125" style="1"/>
  </cols>
  <sheetData>
    <row r="2" spans="1:5" x14ac:dyDescent="0.25">
      <c r="A2" s="28" t="s">
        <v>150</v>
      </c>
      <c r="B2" s="26" t="s">
        <v>151</v>
      </c>
      <c r="C2" s="11" t="s">
        <v>305</v>
      </c>
      <c r="E2" s="54" t="s">
        <v>80</v>
      </c>
    </row>
    <row r="3" spans="1:5" s="37" customFormat="1" x14ac:dyDescent="0.25">
      <c r="A3" s="35"/>
      <c r="B3" s="6" t="s">
        <v>187</v>
      </c>
      <c r="C3" s="36" t="s">
        <v>188</v>
      </c>
      <c r="E3" s="6" t="s">
        <v>77</v>
      </c>
    </row>
    <row r="4" spans="1:5" x14ac:dyDescent="0.25">
      <c r="B4" s="6" t="s">
        <v>34</v>
      </c>
      <c r="C4" s="10" t="s">
        <v>29</v>
      </c>
      <c r="E4" s="10" t="s">
        <v>330</v>
      </c>
    </row>
    <row r="5" spans="1:5" x14ac:dyDescent="0.25">
      <c r="B5" s="6" t="s">
        <v>35</v>
      </c>
      <c r="C5" s="10" t="s">
        <v>30</v>
      </c>
      <c r="E5" s="10" t="s">
        <v>331</v>
      </c>
    </row>
    <row r="6" spans="1:5" x14ac:dyDescent="0.25">
      <c r="B6" s="6" t="s">
        <v>36</v>
      </c>
      <c r="C6" s="10" t="s">
        <v>31</v>
      </c>
      <c r="E6" s="10" t="s">
        <v>73</v>
      </c>
    </row>
    <row r="7" spans="1:5" x14ac:dyDescent="0.25">
      <c r="B7" s="6" t="s">
        <v>37</v>
      </c>
      <c r="C7" s="10" t="s">
        <v>32</v>
      </c>
      <c r="E7" s="10" t="s">
        <v>74</v>
      </c>
    </row>
    <row r="8" spans="1:5" x14ac:dyDescent="0.25">
      <c r="B8" s="6" t="s">
        <v>38</v>
      </c>
      <c r="C8" s="10" t="s">
        <v>33</v>
      </c>
      <c r="E8" s="10" t="s">
        <v>332</v>
      </c>
    </row>
    <row r="9" spans="1:5" x14ac:dyDescent="0.25">
      <c r="B9" s="6" t="s">
        <v>39</v>
      </c>
      <c r="C9" s="10" t="s">
        <v>56</v>
      </c>
      <c r="E9" s="10" t="s">
        <v>333</v>
      </c>
    </row>
    <row r="10" spans="1:5" x14ac:dyDescent="0.25">
      <c r="B10" s="6" t="s">
        <v>40</v>
      </c>
      <c r="C10" s="10" t="s">
        <v>57</v>
      </c>
      <c r="E10" s="10" t="s">
        <v>334</v>
      </c>
    </row>
    <row r="11" spans="1:5" x14ac:dyDescent="0.25">
      <c r="B11" s="6" t="s">
        <v>41</v>
      </c>
      <c r="C11" s="10" t="s">
        <v>58</v>
      </c>
      <c r="E11" s="10" t="s">
        <v>335</v>
      </c>
    </row>
    <row r="12" spans="1:5" x14ac:dyDescent="0.25">
      <c r="B12" s="6" t="s">
        <v>42</v>
      </c>
      <c r="C12" s="10" t="s">
        <v>59</v>
      </c>
      <c r="E12" s="10" t="s">
        <v>336</v>
      </c>
    </row>
    <row r="13" spans="1:5" x14ac:dyDescent="0.25">
      <c r="B13" s="6" t="s">
        <v>43</v>
      </c>
      <c r="C13" s="10" t="s">
        <v>60</v>
      </c>
      <c r="E13" s="10" t="s">
        <v>337</v>
      </c>
    </row>
    <row r="14" spans="1:5" x14ac:dyDescent="0.25">
      <c r="B14" s="6" t="s">
        <v>44</v>
      </c>
      <c r="C14" s="10" t="s">
        <v>67</v>
      </c>
      <c r="E14" s="10" t="s">
        <v>338</v>
      </c>
    </row>
    <row r="15" spans="1:5" x14ac:dyDescent="0.25">
      <c r="B15" s="6" t="s">
        <v>45</v>
      </c>
      <c r="C15" s="10" t="s">
        <v>61</v>
      </c>
      <c r="E15" s="10" t="s">
        <v>339</v>
      </c>
    </row>
    <row r="16" spans="1:5" x14ac:dyDescent="0.25">
      <c r="B16" s="6" t="s">
        <v>46</v>
      </c>
      <c r="C16" s="10" t="s">
        <v>62</v>
      </c>
      <c r="E16" s="10" t="s">
        <v>340</v>
      </c>
    </row>
    <row r="17" spans="1:5" x14ac:dyDescent="0.25">
      <c r="B17" s="6" t="s">
        <v>47</v>
      </c>
      <c r="C17" s="10" t="s">
        <v>68</v>
      </c>
      <c r="E17" s="10" t="s">
        <v>341</v>
      </c>
    </row>
    <row r="18" spans="1:5" x14ac:dyDescent="0.25">
      <c r="B18" s="6" t="s">
        <v>48</v>
      </c>
      <c r="C18" s="10" t="s">
        <v>63</v>
      </c>
      <c r="E18" s="10" t="s">
        <v>342</v>
      </c>
    </row>
    <row r="19" spans="1:5" x14ac:dyDescent="0.25">
      <c r="B19" s="6" t="s">
        <v>49</v>
      </c>
      <c r="C19" s="10" t="s">
        <v>69</v>
      </c>
      <c r="E19" s="10" t="s">
        <v>455</v>
      </c>
    </row>
    <row r="20" spans="1:5" x14ac:dyDescent="0.25">
      <c r="B20" s="6" t="s">
        <v>50</v>
      </c>
      <c r="C20" s="10" t="s">
        <v>70</v>
      </c>
      <c r="E20" s="10" t="s">
        <v>75</v>
      </c>
    </row>
    <row r="21" spans="1:5" x14ac:dyDescent="0.25">
      <c r="B21" s="6" t="s">
        <v>51</v>
      </c>
      <c r="C21" s="10" t="s">
        <v>71</v>
      </c>
      <c r="E21" s="10" t="s">
        <v>343</v>
      </c>
    </row>
    <row r="22" spans="1:5" x14ac:dyDescent="0.25">
      <c r="B22" s="6" t="s">
        <v>52</v>
      </c>
      <c r="C22" s="10" t="s">
        <v>72</v>
      </c>
      <c r="E22" s="10" t="s">
        <v>344</v>
      </c>
    </row>
    <row r="23" spans="1:5" x14ac:dyDescent="0.25">
      <c r="B23" s="6" t="s">
        <v>53</v>
      </c>
      <c r="C23" s="10" t="s">
        <v>64</v>
      </c>
      <c r="E23" s="10" t="s">
        <v>345</v>
      </c>
    </row>
    <row r="24" spans="1:5" x14ac:dyDescent="0.25">
      <c r="B24" s="6" t="s">
        <v>54</v>
      </c>
      <c r="C24" s="10" t="s">
        <v>66</v>
      </c>
      <c r="E24" s="10" t="s">
        <v>346</v>
      </c>
    </row>
    <row r="25" spans="1:5" x14ac:dyDescent="0.25">
      <c r="B25" s="6" t="s">
        <v>55</v>
      </c>
      <c r="C25" s="10" t="s">
        <v>65</v>
      </c>
      <c r="E25" s="10" t="s">
        <v>347</v>
      </c>
    </row>
    <row r="27" spans="1:5" x14ac:dyDescent="0.25">
      <c r="B27" s="34" t="s">
        <v>456</v>
      </c>
    </row>
    <row r="28" spans="1:5" s="31" customFormat="1" x14ac:dyDescent="0.25">
      <c r="A28" s="28"/>
      <c r="B28" s="54" t="s">
        <v>456</v>
      </c>
    </row>
    <row r="29" spans="1:5" s="31" customFormat="1" x14ac:dyDescent="0.25">
      <c r="A29" s="28"/>
      <c r="B29" s="54" t="s">
        <v>456</v>
      </c>
    </row>
    <row r="30" spans="1:5" s="31" customFormat="1" x14ac:dyDescent="0.25">
      <c r="A30" s="28"/>
      <c r="B30" s="54" t="s">
        <v>456</v>
      </c>
    </row>
    <row r="31" spans="1:5" s="31" customFormat="1" x14ac:dyDescent="0.25">
      <c r="A31" s="28"/>
      <c r="B31" s="54" t="s">
        <v>456</v>
      </c>
    </row>
    <row r="32" spans="1:5" s="31" customFormat="1" x14ac:dyDescent="0.25">
      <c r="A32" s="28"/>
      <c r="B32" s="54" t="s">
        <v>456</v>
      </c>
    </row>
    <row r="33" spans="1:2" s="31" customFormat="1" x14ac:dyDescent="0.25">
      <c r="A33" s="28"/>
      <c r="B33" s="54" t="s">
        <v>456</v>
      </c>
    </row>
    <row r="34" spans="1:2" s="31" customFormat="1" x14ac:dyDescent="0.25">
      <c r="A34" s="28"/>
      <c r="B34" s="54" t="s">
        <v>456</v>
      </c>
    </row>
    <row r="35" spans="1:2" s="31" customFormat="1" x14ac:dyDescent="0.25">
      <c r="A35" s="28"/>
      <c r="B35" s="54" t="s">
        <v>456</v>
      </c>
    </row>
    <row r="36" spans="1:2" s="31" customFormat="1" x14ac:dyDescent="0.25">
      <c r="A36" s="28"/>
      <c r="B36" s="54" t="s">
        <v>456</v>
      </c>
    </row>
    <row r="37" spans="1:2" s="31" customFormat="1" x14ac:dyDescent="0.25">
      <c r="A37" s="28"/>
      <c r="B37" s="54" t="s">
        <v>456</v>
      </c>
    </row>
    <row r="38" spans="1:2" s="31" customFormat="1" x14ac:dyDescent="0.25">
      <c r="A38" s="28"/>
      <c r="B38" s="54" t="s">
        <v>456</v>
      </c>
    </row>
    <row r="39" spans="1:2" s="31" customFormat="1" x14ac:dyDescent="0.25">
      <c r="A39" s="28"/>
      <c r="B39" s="54" t="s">
        <v>456</v>
      </c>
    </row>
    <row r="40" spans="1:2" s="31" customFormat="1" x14ac:dyDescent="0.25">
      <c r="A40" s="28"/>
      <c r="B40" s="54" t="s">
        <v>456</v>
      </c>
    </row>
    <row r="41" spans="1:2" s="31" customFormat="1" x14ac:dyDescent="0.25">
      <c r="A41" s="28"/>
      <c r="B41" s="54" t="s">
        <v>456</v>
      </c>
    </row>
    <row r="42" spans="1:2" x14ac:dyDescent="0.25">
      <c r="B42" s="54" t="s">
        <v>456</v>
      </c>
    </row>
    <row r="43" spans="1:2" x14ac:dyDescent="0.25">
      <c r="B43" s="54" t="s">
        <v>456</v>
      </c>
    </row>
    <row r="44" spans="1:2" x14ac:dyDescent="0.25">
      <c r="B44" s="54" t="s">
        <v>456</v>
      </c>
    </row>
    <row r="45" spans="1:2" x14ac:dyDescent="0.25">
      <c r="B45" s="54" t="s">
        <v>456</v>
      </c>
    </row>
    <row r="46" spans="1:2" x14ac:dyDescent="0.25">
      <c r="B46" s="54" t="s">
        <v>456</v>
      </c>
    </row>
    <row r="47" spans="1:2" x14ac:dyDescent="0.25">
      <c r="B47" s="54" t="s">
        <v>456</v>
      </c>
    </row>
    <row r="48" spans="1:2" x14ac:dyDescent="0.25">
      <c r="B48" s="54" t="s">
        <v>456</v>
      </c>
    </row>
    <row r="49" spans="1:2" x14ac:dyDescent="0.25">
      <c r="B49" s="54" t="s">
        <v>456</v>
      </c>
    </row>
    <row r="50" spans="1:2" x14ac:dyDescent="0.25">
      <c r="B50" s="8"/>
    </row>
    <row r="51" spans="1:2" s="31" customFormat="1" ht="30" x14ac:dyDescent="0.25">
      <c r="A51" s="28" t="s">
        <v>7</v>
      </c>
      <c r="B51" s="6" t="s">
        <v>28</v>
      </c>
    </row>
    <row r="52" spans="1:2" s="31" customFormat="1" x14ac:dyDescent="0.25">
      <c r="A52" s="28"/>
      <c r="B52" s="6" t="s">
        <v>369</v>
      </c>
    </row>
    <row r="53" spans="1:2" s="31" customFormat="1" x14ac:dyDescent="0.25">
      <c r="A53" s="28"/>
      <c r="B53" s="6" t="s">
        <v>370</v>
      </c>
    </row>
    <row r="54" spans="1:2" s="31" customFormat="1" x14ac:dyDescent="0.25">
      <c r="A54" s="28"/>
      <c r="B54" s="8"/>
    </row>
    <row r="55" spans="1:2" x14ac:dyDescent="0.25">
      <c r="B55" s="6" t="s">
        <v>371</v>
      </c>
    </row>
    <row r="56" spans="1:2" x14ac:dyDescent="0.25">
      <c r="B56" s="6" t="s">
        <v>156</v>
      </c>
    </row>
    <row r="57" spans="1:2" x14ac:dyDescent="0.25">
      <c r="B57" s="6" t="s">
        <v>157</v>
      </c>
    </row>
    <row r="58" spans="1:2" x14ac:dyDescent="0.25">
      <c r="B58" s="6" t="s">
        <v>158</v>
      </c>
    </row>
    <row r="59" spans="1:2" x14ac:dyDescent="0.25">
      <c r="B59" s="6" t="s">
        <v>159</v>
      </c>
    </row>
    <row r="60" spans="1:2" x14ac:dyDescent="0.25">
      <c r="B60" s="6" t="s">
        <v>160</v>
      </c>
    </row>
    <row r="61" spans="1:2" x14ac:dyDescent="0.25">
      <c r="B61" s="6" t="s">
        <v>161</v>
      </c>
    </row>
    <row r="62" spans="1:2" x14ac:dyDescent="0.25">
      <c r="B62" s="6" t="s">
        <v>162</v>
      </c>
    </row>
    <row r="63" spans="1:2" x14ac:dyDescent="0.25">
      <c r="B63" s="8"/>
    </row>
    <row r="64" spans="1:2" x14ac:dyDescent="0.25">
      <c r="B64" s="6" t="s">
        <v>81</v>
      </c>
    </row>
    <row r="65" spans="2:8" x14ac:dyDescent="0.25">
      <c r="B65" s="6" t="s">
        <v>398</v>
      </c>
      <c r="D65" s="25" t="s">
        <v>382</v>
      </c>
      <c r="E65" s="25" t="s">
        <v>385</v>
      </c>
      <c r="F65" s="48" t="s">
        <v>380</v>
      </c>
      <c r="G65" s="16" t="s">
        <v>392</v>
      </c>
      <c r="H65" s="16" t="s">
        <v>88</v>
      </c>
    </row>
    <row r="66" spans="2:8" ht="22.5" x14ac:dyDescent="0.25">
      <c r="B66" s="6" t="s">
        <v>399</v>
      </c>
      <c r="D66" s="25" t="s">
        <v>383</v>
      </c>
      <c r="E66" s="25" t="s">
        <v>386</v>
      </c>
      <c r="F66" s="24" t="s">
        <v>89</v>
      </c>
      <c r="G66" s="16" t="s">
        <v>90</v>
      </c>
      <c r="H66" s="47" t="s">
        <v>393</v>
      </c>
    </row>
    <row r="67" spans="2:8" ht="22.5" x14ac:dyDescent="0.25">
      <c r="B67" s="6" t="s">
        <v>400</v>
      </c>
      <c r="D67" s="25" t="s">
        <v>384</v>
      </c>
      <c r="E67" s="24" t="s">
        <v>89</v>
      </c>
      <c r="F67" s="16" t="s">
        <v>389</v>
      </c>
      <c r="G67" s="23" t="s">
        <v>395</v>
      </c>
      <c r="H67" s="23" t="s">
        <v>391</v>
      </c>
    </row>
    <row r="68" spans="2:8" ht="22.5" x14ac:dyDescent="0.25">
      <c r="B68" s="6" t="s">
        <v>401</v>
      </c>
      <c r="D68" s="24" t="s">
        <v>87</v>
      </c>
      <c r="E68" s="16" t="s">
        <v>387</v>
      </c>
      <c r="F68" s="16" t="s">
        <v>390</v>
      </c>
      <c r="G68" s="23" t="s">
        <v>394</v>
      </c>
      <c r="H68" s="23" t="s">
        <v>396</v>
      </c>
    </row>
    <row r="69" spans="2:8" ht="22.5" x14ac:dyDescent="0.25">
      <c r="B69" s="6" t="s">
        <v>403</v>
      </c>
      <c r="D69" s="16" t="s">
        <v>381</v>
      </c>
      <c r="E69" s="16" t="s">
        <v>388</v>
      </c>
      <c r="F69" s="23" t="s">
        <v>391</v>
      </c>
      <c r="G69" s="23" t="s">
        <v>396</v>
      </c>
      <c r="H69" s="23" t="s">
        <v>397</v>
      </c>
    </row>
    <row r="71" spans="2:8" x14ac:dyDescent="0.25">
      <c r="B71" s="6" t="s">
        <v>82</v>
      </c>
    </row>
    <row r="72" spans="2:8" x14ac:dyDescent="0.25">
      <c r="B72" s="7" t="s">
        <v>402</v>
      </c>
    </row>
    <row r="73" spans="2:8" x14ac:dyDescent="0.25">
      <c r="B73" s="6" t="s">
        <v>85</v>
      </c>
    </row>
    <row r="74" spans="2:8" x14ac:dyDescent="0.25">
      <c r="B74" s="6" t="s">
        <v>86</v>
      </c>
    </row>
    <row r="75" spans="2:8" x14ac:dyDescent="0.25">
      <c r="B75" s="6" t="s">
        <v>404</v>
      </c>
    </row>
    <row r="76" spans="2:8" x14ac:dyDescent="0.25">
      <c r="B76" s="6" t="s">
        <v>405</v>
      </c>
    </row>
    <row r="77" spans="2:8" x14ac:dyDescent="0.25">
      <c r="B77" s="8"/>
    </row>
    <row r="78" spans="2:8" x14ac:dyDescent="0.25">
      <c r="B78" s="6" t="s">
        <v>165</v>
      </c>
    </row>
    <row r="79" spans="2:8" x14ac:dyDescent="0.25">
      <c r="B79" s="6" t="s">
        <v>166</v>
      </c>
    </row>
    <row r="80" spans="2:8" x14ac:dyDescent="0.25">
      <c r="B80" s="6" t="s">
        <v>167</v>
      </c>
    </row>
    <row r="81" spans="1:15" x14ac:dyDescent="0.25">
      <c r="B81" s="8"/>
    </row>
    <row r="82" spans="1:15" x14ac:dyDescent="0.25">
      <c r="B82" s="6" t="s">
        <v>171</v>
      </c>
    </row>
    <row r="83" spans="1:15" x14ac:dyDescent="0.25">
      <c r="B83" s="6" t="s">
        <v>174</v>
      </c>
    </row>
    <row r="84" spans="1:15" x14ac:dyDescent="0.25">
      <c r="B84" s="6" t="s">
        <v>175</v>
      </c>
    </row>
    <row r="85" spans="1:15" x14ac:dyDescent="0.25">
      <c r="B85" s="6" t="s">
        <v>176</v>
      </c>
    </row>
    <row r="86" spans="1:15" x14ac:dyDescent="0.25">
      <c r="B86" s="6" t="s">
        <v>177</v>
      </c>
    </row>
    <row r="87" spans="1:15" x14ac:dyDescent="0.25">
      <c r="B87" s="6" t="s">
        <v>178</v>
      </c>
    </row>
    <row r="88" spans="1:15" x14ac:dyDescent="0.25">
      <c r="B88" s="6" t="s">
        <v>179</v>
      </c>
    </row>
    <row r="89" spans="1:15" s="31" customFormat="1" x14ac:dyDescent="0.25">
      <c r="A89" s="28"/>
      <c r="B89" s="8"/>
    </row>
    <row r="90" spans="1:15" s="31" customFormat="1" x14ac:dyDescent="0.25">
      <c r="A90" s="28"/>
      <c r="B90" s="6" t="s">
        <v>172</v>
      </c>
    </row>
    <row r="91" spans="1:15" s="31" customFormat="1" x14ac:dyDescent="0.25">
      <c r="A91" s="28"/>
      <c r="B91" s="6" t="s">
        <v>181</v>
      </c>
    </row>
    <row r="92" spans="1:15" s="31" customFormat="1" x14ac:dyDescent="0.25">
      <c r="A92" s="28"/>
      <c r="B92" s="6" t="s">
        <v>182</v>
      </c>
    </row>
    <row r="93" spans="1:15" s="31" customFormat="1" x14ac:dyDescent="0.25">
      <c r="A93" s="28"/>
      <c r="B93" s="6" t="s">
        <v>183</v>
      </c>
    </row>
    <row r="94" spans="1:15" s="31" customFormat="1" x14ac:dyDescent="0.25">
      <c r="A94" s="28"/>
      <c r="B94" s="6" t="s">
        <v>184</v>
      </c>
    </row>
    <row r="95" spans="1:15" s="31" customFormat="1" x14ac:dyDescent="0.25">
      <c r="A95" s="28"/>
      <c r="B95" s="8"/>
    </row>
    <row r="96" spans="1:15" ht="30" x14ac:dyDescent="0.25">
      <c r="A96" s="28" t="s">
        <v>8</v>
      </c>
      <c r="B96" s="6" t="s">
        <v>304</v>
      </c>
      <c r="O96" s="54" t="s">
        <v>93</v>
      </c>
    </row>
    <row r="97" spans="1:15" x14ac:dyDescent="0.25">
      <c r="B97" s="6" t="s">
        <v>301</v>
      </c>
      <c r="D97" s="31"/>
      <c r="O97" s="6" t="s">
        <v>457</v>
      </c>
    </row>
    <row r="98" spans="1:15" x14ac:dyDescent="0.25">
      <c r="B98" s="6" t="s">
        <v>302</v>
      </c>
      <c r="D98" s="31"/>
      <c r="O98" s="6" t="s">
        <v>458</v>
      </c>
    </row>
    <row r="99" spans="1:15" x14ac:dyDescent="0.25">
      <c r="B99" s="6" t="s">
        <v>303</v>
      </c>
      <c r="D99" s="45"/>
      <c r="E99" s="45"/>
      <c r="F99" s="45"/>
      <c r="G99" s="45"/>
      <c r="H99" s="45"/>
      <c r="I99" s="45"/>
      <c r="J99" s="45"/>
      <c r="O99" s="6" t="s">
        <v>459</v>
      </c>
    </row>
    <row r="100" spans="1:15" x14ac:dyDescent="0.25">
      <c r="D100" s="45"/>
      <c r="E100" s="45"/>
      <c r="F100" s="45"/>
      <c r="G100" s="45"/>
      <c r="H100" s="45"/>
      <c r="I100" s="45"/>
      <c r="J100" s="45"/>
      <c r="O100" s="6" t="s">
        <v>460</v>
      </c>
    </row>
    <row r="101" spans="1:15" x14ac:dyDescent="0.25">
      <c r="B101" s="6" t="s">
        <v>81</v>
      </c>
      <c r="D101" s="45"/>
      <c r="E101" s="45"/>
      <c r="F101" s="45"/>
      <c r="G101" s="45"/>
      <c r="H101" s="45"/>
      <c r="I101" s="45"/>
      <c r="J101" s="45"/>
      <c r="O101" s="6" t="s">
        <v>461</v>
      </c>
    </row>
    <row r="102" spans="1:15" x14ac:dyDescent="0.25">
      <c r="B102" s="6" t="s">
        <v>296</v>
      </c>
      <c r="D102" s="44"/>
      <c r="E102" s="44"/>
      <c r="F102" s="44"/>
      <c r="G102" s="44"/>
      <c r="H102" s="44"/>
      <c r="I102" s="46"/>
      <c r="J102" s="45"/>
      <c r="O102" s="6" t="s">
        <v>462</v>
      </c>
    </row>
    <row r="103" spans="1:15" x14ac:dyDescent="0.25">
      <c r="B103" s="6" t="s">
        <v>297</v>
      </c>
      <c r="D103" s="44"/>
      <c r="E103" s="44"/>
      <c r="F103" s="44"/>
      <c r="G103" s="44"/>
      <c r="H103" s="44"/>
      <c r="I103" s="46"/>
      <c r="J103" s="45"/>
      <c r="O103" s="6" t="s">
        <v>463</v>
      </c>
    </row>
    <row r="104" spans="1:15" ht="14.25" customHeight="1" x14ac:dyDescent="0.25">
      <c r="B104" s="6" t="s">
        <v>298</v>
      </c>
      <c r="D104" s="44"/>
      <c r="E104" s="44"/>
      <c r="F104" s="44"/>
      <c r="G104" s="44"/>
      <c r="H104" s="44"/>
      <c r="I104" s="46"/>
      <c r="J104" s="45"/>
      <c r="O104" s="6" t="s">
        <v>459</v>
      </c>
    </row>
    <row r="105" spans="1:15" ht="14.25" customHeight="1" x14ac:dyDescent="0.25">
      <c r="B105" s="6" t="s">
        <v>299</v>
      </c>
      <c r="D105" s="44"/>
      <c r="E105" s="44"/>
      <c r="F105" s="44"/>
      <c r="G105" s="44"/>
      <c r="H105" s="44"/>
      <c r="I105" s="46"/>
      <c r="J105" s="45"/>
      <c r="O105" s="6" t="s">
        <v>464</v>
      </c>
    </row>
    <row r="106" spans="1:15" ht="14.25" customHeight="1" x14ac:dyDescent="0.25">
      <c r="B106" s="6" t="s">
        <v>300</v>
      </c>
      <c r="D106" s="44"/>
      <c r="E106" s="44"/>
      <c r="F106" s="44"/>
      <c r="G106" s="44"/>
      <c r="H106" s="44"/>
      <c r="I106" s="46"/>
      <c r="J106" s="45"/>
      <c r="O106" s="6" t="s">
        <v>465</v>
      </c>
    </row>
    <row r="107" spans="1:15" x14ac:dyDescent="0.25">
      <c r="D107" s="45"/>
      <c r="E107" s="45"/>
      <c r="F107" s="45"/>
      <c r="G107" s="45"/>
      <c r="H107" s="45"/>
      <c r="I107" s="45"/>
      <c r="J107" s="45"/>
      <c r="O107" s="6" t="s">
        <v>466</v>
      </c>
    </row>
    <row r="108" spans="1:15" s="31" customFormat="1" x14ac:dyDescent="0.25">
      <c r="A108" s="28"/>
      <c r="B108" s="6" t="s">
        <v>307</v>
      </c>
      <c r="D108" s="45"/>
      <c r="E108" s="45"/>
      <c r="F108" s="45"/>
      <c r="G108" s="45"/>
      <c r="H108" s="45"/>
      <c r="I108" s="45"/>
      <c r="J108" s="45"/>
      <c r="O108" s="6" t="s">
        <v>467</v>
      </c>
    </row>
    <row r="109" spans="1:15" s="31" customFormat="1" x14ac:dyDescent="0.25">
      <c r="A109" s="28"/>
      <c r="B109" s="6" t="s">
        <v>314</v>
      </c>
      <c r="D109" s="45"/>
      <c r="E109" s="45"/>
      <c r="F109" s="45"/>
      <c r="G109" s="45"/>
      <c r="H109" s="45"/>
      <c r="I109" s="45"/>
      <c r="J109" s="45"/>
      <c r="O109" s="6" t="s">
        <v>468</v>
      </c>
    </row>
    <row r="110" spans="1:15" s="31" customFormat="1" x14ac:dyDescent="0.25">
      <c r="A110" s="28"/>
      <c r="B110" s="6" t="s">
        <v>318</v>
      </c>
      <c r="D110" s="45"/>
      <c r="E110" s="45"/>
      <c r="F110" s="45"/>
      <c r="G110" s="45"/>
      <c r="H110" s="45"/>
      <c r="I110" s="45"/>
      <c r="J110" s="45"/>
      <c r="O110" s="6" t="s">
        <v>469</v>
      </c>
    </row>
    <row r="111" spans="1:15" s="31" customFormat="1" x14ac:dyDescent="0.25">
      <c r="A111" s="28"/>
      <c r="B111" s="6" t="s">
        <v>322</v>
      </c>
      <c r="D111" s="45"/>
      <c r="E111" s="45"/>
      <c r="F111" s="45"/>
      <c r="G111" s="45"/>
      <c r="H111" s="45"/>
      <c r="I111" s="45"/>
      <c r="J111" s="45"/>
      <c r="O111" s="6" t="s">
        <v>470</v>
      </c>
    </row>
    <row r="112" spans="1:15" s="31" customFormat="1" x14ac:dyDescent="0.25">
      <c r="A112" s="28"/>
      <c r="B112" s="6" t="s">
        <v>326</v>
      </c>
      <c r="D112" s="45"/>
      <c r="E112" s="45"/>
      <c r="F112" s="45"/>
      <c r="G112" s="45"/>
      <c r="H112" s="45"/>
      <c r="I112" s="45"/>
      <c r="J112" s="45"/>
      <c r="O112" s="6" t="s">
        <v>471</v>
      </c>
    </row>
    <row r="113" spans="1:15" s="31" customFormat="1" x14ac:dyDescent="0.25">
      <c r="A113" s="28"/>
      <c r="B113" s="5"/>
      <c r="D113" s="45"/>
      <c r="E113" s="45"/>
      <c r="F113" s="45"/>
      <c r="G113" s="45"/>
      <c r="H113" s="45"/>
      <c r="I113" s="45"/>
      <c r="J113" s="45"/>
      <c r="O113" s="6" t="s">
        <v>472</v>
      </c>
    </row>
    <row r="114" spans="1:15" s="31" customFormat="1" x14ac:dyDescent="0.25">
      <c r="A114" s="28"/>
      <c r="B114" s="6" t="s">
        <v>308</v>
      </c>
      <c r="D114" s="45"/>
      <c r="E114" s="45"/>
      <c r="F114" s="45"/>
      <c r="G114" s="45"/>
      <c r="H114" s="45"/>
      <c r="I114" s="45"/>
      <c r="J114" s="45"/>
      <c r="O114" s="6" t="s">
        <v>473</v>
      </c>
    </row>
    <row r="115" spans="1:15" s="31" customFormat="1" x14ac:dyDescent="0.25">
      <c r="A115" s="28"/>
      <c r="B115" s="6" t="s">
        <v>315</v>
      </c>
      <c r="O115" s="6" t="s">
        <v>474</v>
      </c>
    </row>
    <row r="116" spans="1:15" s="31" customFormat="1" x14ac:dyDescent="0.25">
      <c r="A116" s="28"/>
      <c r="B116" s="6" t="s">
        <v>319</v>
      </c>
      <c r="O116" s="6" t="s">
        <v>475</v>
      </c>
    </row>
    <row r="117" spans="1:15" s="31" customFormat="1" x14ac:dyDescent="0.25">
      <c r="A117" s="28"/>
      <c r="B117" s="6" t="s">
        <v>323</v>
      </c>
      <c r="O117" s="6" t="s">
        <v>476</v>
      </c>
    </row>
    <row r="118" spans="1:15" s="31" customFormat="1" x14ac:dyDescent="0.25">
      <c r="A118" s="28"/>
      <c r="B118" s="6" t="s">
        <v>327</v>
      </c>
      <c r="O118" s="6" t="s">
        <v>470</v>
      </c>
    </row>
    <row r="119" spans="1:15" s="31" customFormat="1" x14ac:dyDescent="0.25">
      <c r="A119" s="28"/>
      <c r="B119" s="5"/>
      <c r="O119" s="6" t="s">
        <v>469</v>
      </c>
    </row>
    <row r="120" spans="1:15" s="31" customFormat="1" x14ac:dyDescent="0.25">
      <c r="A120" s="28"/>
      <c r="B120" s="6" t="s">
        <v>309</v>
      </c>
      <c r="O120" s="6" t="s">
        <v>477</v>
      </c>
    </row>
    <row r="121" spans="1:15" s="31" customFormat="1" x14ac:dyDescent="0.25">
      <c r="A121" s="28"/>
      <c r="B121" s="6" t="s">
        <v>316</v>
      </c>
      <c r="O121" s="6" t="s">
        <v>478</v>
      </c>
    </row>
    <row r="122" spans="1:15" s="31" customFormat="1" x14ac:dyDescent="0.25">
      <c r="A122" s="28"/>
      <c r="B122" s="6" t="s">
        <v>320</v>
      </c>
      <c r="O122" s="6" t="s">
        <v>479</v>
      </c>
    </row>
    <row r="123" spans="1:15" s="31" customFormat="1" x14ac:dyDescent="0.25">
      <c r="A123" s="28"/>
      <c r="B123" s="6" t="s">
        <v>324</v>
      </c>
      <c r="O123" s="6" t="s">
        <v>480</v>
      </c>
    </row>
    <row r="124" spans="1:15" s="31" customFormat="1" x14ac:dyDescent="0.25">
      <c r="A124" s="28"/>
      <c r="B124" s="6" t="s">
        <v>328</v>
      </c>
      <c r="O124" s="6" t="s">
        <v>481</v>
      </c>
    </row>
    <row r="125" spans="1:15" s="31" customFormat="1" x14ac:dyDescent="0.25">
      <c r="A125" s="28"/>
      <c r="B125" s="5"/>
      <c r="O125" s="6" t="s">
        <v>477</v>
      </c>
    </row>
    <row r="126" spans="1:15" s="31" customFormat="1" x14ac:dyDescent="0.25">
      <c r="A126" s="28"/>
      <c r="B126" s="6" t="s">
        <v>310</v>
      </c>
      <c r="D126" s="53" t="s">
        <v>409</v>
      </c>
      <c r="E126" s="41" t="s">
        <v>414</v>
      </c>
      <c r="F126" s="41" t="s">
        <v>418</v>
      </c>
      <c r="G126" s="41" t="s">
        <v>410</v>
      </c>
      <c r="H126" s="41" t="s">
        <v>421</v>
      </c>
      <c r="I126" s="41" t="s">
        <v>415</v>
      </c>
      <c r="J126" s="41" t="s">
        <v>411</v>
      </c>
      <c r="K126" s="41" t="s">
        <v>419</v>
      </c>
      <c r="L126" s="41" t="s">
        <v>423</v>
      </c>
      <c r="M126" s="41" t="s">
        <v>412</v>
      </c>
      <c r="O126" s="6" t="s">
        <v>482</v>
      </c>
    </row>
    <row r="127" spans="1:15" s="31" customFormat="1" ht="22.5" x14ac:dyDescent="0.25">
      <c r="A127" s="28"/>
      <c r="B127" s="6" t="s">
        <v>317</v>
      </c>
      <c r="D127" s="41" t="s">
        <v>410</v>
      </c>
      <c r="E127" s="41" t="s">
        <v>415</v>
      </c>
      <c r="F127" s="41" t="s">
        <v>419</v>
      </c>
      <c r="G127" s="41" t="s">
        <v>412</v>
      </c>
      <c r="H127" s="41" t="s">
        <v>422</v>
      </c>
      <c r="I127" s="41" t="s">
        <v>416</v>
      </c>
      <c r="J127" s="41" t="s">
        <v>420</v>
      </c>
      <c r="K127" s="41" t="s">
        <v>417</v>
      </c>
      <c r="L127" s="42" t="s">
        <v>434</v>
      </c>
      <c r="M127" s="42" t="s">
        <v>425</v>
      </c>
    </row>
    <row r="128" spans="1:15" s="31" customFormat="1" ht="22.5" x14ac:dyDescent="0.25">
      <c r="A128" s="28"/>
      <c r="B128" s="6" t="s">
        <v>321</v>
      </c>
      <c r="D128" s="41" t="s">
        <v>411</v>
      </c>
      <c r="E128" s="41" t="s">
        <v>412</v>
      </c>
      <c r="F128" s="41" t="s">
        <v>413</v>
      </c>
      <c r="G128" s="41" t="s">
        <v>420</v>
      </c>
      <c r="H128" s="42" t="s">
        <v>427</v>
      </c>
      <c r="I128" s="42" t="s">
        <v>425</v>
      </c>
      <c r="J128" s="42" t="s">
        <v>432</v>
      </c>
      <c r="K128" s="42" t="s">
        <v>426</v>
      </c>
      <c r="L128" s="42" t="s">
        <v>435</v>
      </c>
      <c r="M128" s="42" t="s">
        <v>433</v>
      </c>
    </row>
    <row r="129" spans="1:13" s="31" customFormat="1" ht="22.5" x14ac:dyDescent="0.25">
      <c r="A129" s="28"/>
      <c r="B129" s="6" t="s">
        <v>325</v>
      </c>
      <c r="D129" s="41" t="s">
        <v>412</v>
      </c>
      <c r="E129" s="41" t="s">
        <v>416</v>
      </c>
      <c r="F129" s="41" t="s">
        <v>417</v>
      </c>
      <c r="G129" s="42" t="s">
        <v>425</v>
      </c>
      <c r="H129" s="42" t="s">
        <v>428</v>
      </c>
      <c r="I129" s="42" t="s">
        <v>430</v>
      </c>
      <c r="J129" s="42" t="s">
        <v>433</v>
      </c>
      <c r="K129" s="42" t="s">
        <v>431</v>
      </c>
      <c r="L129" s="40" t="s">
        <v>436</v>
      </c>
      <c r="M129" s="40" t="s">
        <v>437</v>
      </c>
    </row>
    <row r="130" spans="1:13" s="31" customFormat="1" ht="22.5" x14ac:dyDescent="0.25">
      <c r="A130" s="28"/>
      <c r="B130" s="6" t="s">
        <v>329</v>
      </c>
      <c r="D130" s="41" t="s">
        <v>413</v>
      </c>
      <c r="E130" s="41" t="s">
        <v>417</v>
      </c>
      <c r="F130" s="42" t="s">
        <v>424</v>
      </c>
      <c r="G130" s="42" t="s">
        <v>426</v>
      </c>
      <c r="H130" s="42" t="s">
        <v>429</v>
      </c>
      <c r="I130" s="42" t="s">
        <v>431</v>
      </c>
      <c r="J130" s="40" t="s">
        <v>438</v>
      </c>
      <c r="K130" s="40" t="s">
        <v>439</v>
      </c>
      <c r="L130" s="40" t="s">
        <v>440</v>
      </c>
      <c r="M130" s="40" t="s">
        <v>441</v>
      </c>
    </row>
    <row r="131" spans="1:13" s="31" customFormat="1" x14ac:dyDescent="0.25">
      <c r="A131" s="28"/>
      <c r="B131" s="5"/>
    </row>
    <row r="132" spans="1:13" ht="45" x14ac:dyDescent="0.25">
      <c r="A132" s="28" t="s">
        <v>9</v>
      </c>
      <c r="B132" s="6" t="s">
        <v>94</v>
      </c>
    </row>
    <row r="133" spans="1:13" x14ac:dyDescent="0.25">
      <c r="B133" s="6" t="s">
        <v>95</v>
      </c>
    </row>
    <row r="134" spans="1:13" x14ac:dyDescent="0.25">
      <c r="B134" s="6" t="s">
        <v>96</v>
      </c>
    </row>
    <row r="136" spans="1:13" x14ac:dyDescent="0.25">
      <c r="B136" s="6" t="s">
        <v>28</v>
      </c>
      <c r="D136" s="6" t="s">
        <v>197</v>
      </c>
      <c r="E136" s="6" t="s">
        <v>198</v>
      </c>
      <c r="F136" s="10" t="s">
        <v>217</v>
      </c>
      <c r="G136" s="10" t="s">
        <v>218</v>
      </c>
      <c r="H136" s="10" t="s">
        <v>219</v>
      </c>
      <c r="I136" s="10" t="s">
        <v>220</v>
      </c>
      <c r="J136" s="10" t="s">
        <v>221</v>
      </c>
    </row>
    <row r="137" spans="1:13" x14ac:dyDescent="0.25">
      <c r="B137" s="6" t="s">
        <v>100</v>
      </c>
      <c r="D137" s="6" t="s">
        <v>189</v>
      </c>
      <c r="E137" s="6" t="s">
        <v>199</v>
      </c>
      <c r="F137" s="38" t="s">
        <v>222</v>
      </c>
      <c r="G137" s="10" t="s">
        <v>231</v>
      </c>
      <c r="H137" s="39" t="s">
        <v>260</v>
      </c>
      <c r="I137" s="10" t="s">
        <v>267</v>
      </c>
      <c r="J137" s="10" t="s">
        <v>288</v>
      </c>
    </row>
    <row r="138" spans="1:13" x14ac:dyDescent="0.25">
      <c r="B138" s="6" t="s">
        <v>101</v>
      </c>
      <c r="D138" s="6" t="s">
        <v>190</v>
      </c>
      <c r="E138" s="6" t="s">
        <v>200</v>
      </c>
      <c r="F138" s="39" t="s">
        <v>223</v>
      </c>
      <c r="G138" s="10" t="s">
        <v>232</v>
      </c>
      <c r="H138" s="39" t="s">
        <v>261</v>
      </c>
      <c r="I138" s="10" t="s">
        <v>268</v>
      </c>
      <c r="J138" s="10" t="s">
        <v>289</v>
      </c>
    </row>
    <row r="139" spans="1:13" x14ac:dyDescent="0.25">
      <c r="B139" s="6" t="s">
        <v>102</v>
      </c>
      <c r="D139" s="6" t="s">
        <v>191</v>
      </c>
      <c r="E139" s="6" t="s">
        <v>201</v>
      </c>
      <c r="F139" s="39" t="s">
        <v>224</v>
      </c>
      <c r="G139" s="10" t="s">
        <v>233</v>
      </c>
      <c r="H139" s="39" t="s">
        <v>262</v>
      </c>
      <c r="I139" s="10" t="s">
        <v>269</v>
      </c>
      <c r="J139" s="10" t="s">
        <v>290</v>
      </c>
    </row>
    <row r="140" spans="1:13" x14ac:dyDescent="0.25">
      <c r="B140" s="6" t="s">
        <v>103</v>
      </c>
      <c r="D140" s="6" t="s">
        <v>192</v>
      </c>
      <c r="E140" s="6" t="s">
        <v>202</v>
      </c>
      <c r="F140" s="39" t="s">
        <v>225</v>
      </c>
      <c r="G140" s="10" t="s">
        <v>234</v>
      </c>
      <c r="H140" s="39" t="s">
        <v>263</v>
      </c>
      <c r="I140" s="10" t="s">
        <v>270</v>
      </c>
      <c r="J140" s="10" t="s">
        <v>291</v>
      </c>
    </row>
    <row r="141" spans="1:13" x14ac:dyDescent="0.25">
      <c r="B141" s="6" t="s">
        <v>104</v>
      </c>
      <c r="D141" s="6" t="s">
        <v>193</v>
      </c>
      <c r="E141" s="6" t="s">
        <v>203</v>
      </c>
      <c r="F141" s="39" t="s">
        <v>226</v>
      </c>
      <c r="G141" s="10" t="s">
        <v>235</v>
      </c>
      <c r="H141" s="39" t="s">
        <v>264</v>
      </c>
      <c r="I141" s="10" t="s">
        <v>271</v>
      </c>
      <c r="J141" s="10" t="s">
        <v>292</v>
      </c>
    </row>
    <row r="142" spans="1:13" x14ac:dyDescent="0.25">
      <c r="B142" s="6" t="s">
        <v>294</v>
      </c>
      <c r="D142" s="6" t="s">
        <v>194</v>
      </c>
      <c r="E142" s="6" t="s">
        <v>204</v>
      </c>
      <c r="F142" s="39" t="s">
        <v>227</v>
      </c>
      <c r="G142" s="10" t="s">
        <v>236</v>
      </c>
      <c r="H142" s="39" t="s">
        <v>265</v>
      </c>
      <c r="I142" s="10" t="s">
        <v>272</v>
      </c>
      <c r="J142" s="10" t="s">
        <v>293</v>
      </c>
    </row>
    <row r="143" spans="1:13" x14ac:dyDescent="0.25">
      <c r="B143" s="6" t="s">
        <v>295</v>
      </c>
      <c r="D143" s="6" t="s">
        <v>195</v>
      </c>
      <c r="E143" s="6" t="s">
        <v>205</v>
      </c>
      <c r="F143" s="39" t="s">
        <v>228</v>
      </c>
      <c r="G143" s="10" t="s">
        <v>237</v>
      </c>
      <c r="H143" s="39" t="s">
        <v>266</v>
      </c>
      <c r="I143" s="10" t="s">
        <v>273</v>
      </c>
    </row>
    <row r="144" spans="1:13" s="31" customFormat="1" x14ac:dyDescent="0.25">
      <c r="A144" s="28"/>
      <c r="B144" s="8"/>
      <c r="D144" s="6" t="s">
        <v>196</v>
      </c>
      <c r="E144" s="6" t="s">
        <v>206</v>
      </c>
      <c r="F144" s="39" t="s">
        <v>229</v>
      </c>
      <c r="G144" s="10" t="s">
        <v>238</v>
      </c>
      <c r="I144" s="10" t="s">
        <v>274</v>
      </c>
    </row>
    <row r="145" spans="1:9" s="31" customFormat="1" x14ac:dyDescent="0.25">
      <c r="A145" s="28"/>
      <c r="E145" s="6" t="s">
        <v>207</v>
      </c>
      <c r="F145" s="39" t="s">
        <v>230</v>
      </c>
      <c r="G145" s="10" t="s">
        <v>239</v>
      </c>
      <c r="I145" s="10" t="s">
        <v>275</v>
      </c>
    </row>
    <row r="146" spans="1:9" s="31" customFormat="1" x14ac:dyDescent="0.25">
      <c r="A146" s="28"/>
      <c r="E146" s="6" t="s">
        <v>208</v>
      </c>
      <c r="G146" s="10" t="s">
        <v>240</v>
      </c>
      <c r="I146" s="10" t="s">
        <v>276</v>
      </c>
    </row>
    <row r="147" spans="1:9" s="31" customFormat="1" x14ac:dyDescent="0.25">
      <c r="A147" s="28"/>
      <c r="E147" s="6" t="s">
        <v>209</v>
      </c>
      <c r="G147" s="10" t="s">
        <v>241</v>
      </c>
      <c r="I147" s="10" t="s">
        <v>277</v>
      </c>
    </row>
    <row r="148" spans="1:9" s="31" customFormat="1" x14ac:dyDescent="0.25">
      <c r="A148" s="28"/>
      <c r="E148" s="6" t="s">
        <v>210</v>
      </c>
      <c r="G148" s="10" t="s">
        <v>242</v>
      </c>
      <c r="I148" s="10" t="s">
        <v>278</v>
      </c>
    </row>
    <row r="149" spans="1:9" s="31" customFormat="1" x14ac:dyDescent="0.25">
      <c r="A149" s="28"/>
      <c r="E149" s="6" t="s">
        <v>211</v>
      </c>
      <c r="G149" s="10" t="s">
        <v>243</v>
      </c>
      <c r="I149" s="10" t="s">
        <v>279</v>
      </c>
    </row>
    <row r="150" spans="1:9" s="31" customFormat="1" x14ac:dyDescent="0.25">
      <c r="A150" s="28"/>
      <c r="E150" s="6" t="s">
        <v>212</v>
      </c>
      <c r="G150" s="10" t="s">
        <v>244</v>
      </c>
      <c r="I150" s="10" t="s">
        <v>280</v>
      </c>
    </row>
    <row r="151" spans="1:9" s="31" customFormat="1" x14ac:dyDescent="0.25">
      <c r="A151" s="28"/>
      <c r="E151" s="6" t="s">
        <v>213</v>
      </c>
      <c r="G151" s="10" t="s">
        <v>245</v>
      </c>
      <c r="I151" s="10" t="s">
        <v>281</v>
      </c>
    </row>
    <row r="152" spans="1:9" s="31" customFormat="1" x14ac:dyDescent="0.25">
      <c r="A152" s="28"/>
      <c r="E152" s="6" t="s">
        <v>214</v>
      </c>
      <c r="G152" s="10" t="s">
        <v>246</v>
      </c>
      <c r="I152" s="10" t="s">
        <v>282</v>
      </c>
    </row>
    <row r="153" spans="1:9" s="31" customFormat="1" x14ac:dyDescent="0.25">
      <c r="A153" s="28"/>
      <c r="E153" s="6" t="s">
        <v>215</v>
      </c>
      <c r="G153" s="10" t="s">
        <v>247</v>
      </c>
      <c r="I153" s="10" t="s">
        <v>283</v>
      </c>
    </row>
    <row r="154" spans="1:9" s="31" customFormat="1" x14ac:dyDescent="0.25">
      <c r="A154" s="28"/>
      <c r="E154" s="6" t="s">
        <v>216</v>
      </c>
      <c r="G154" s="10" t="s">
        <v>248</v>
      </c>
      <c r="I154" s="10" t="s">
        <v>284</v>
      </c>
    </row>
    <row r="155" spans="1:9" x14ac:dyDescent="0.25">
      <c r="B155" s="6" t="s">
        <v>110</v>
      </c>
      <c r="G155" s="10" t="s">
        <v>249</v>
      </c>
      <c r="I155" s="10" t="s">
        <v>285</v>
      </c>
    </row>
    <row r="156" spans="1:9" x14ac:dyDescent="0.25">
      <c r="B156" s="6" t="s">
        <v>127</v>
      </c>
      <c r="G156" s="10" t="s">
        <v>250</v>
      </c>
      <c r="I156" s="10" t="s">
        <v>286</v>
      </c>
    </row>
    <row r="157" spans="1:9" x14ac:dyDescent="0.25">
      <c r="B157" s="6" t="s">
        <v>128</v>
      </c>
      <c r="G157" s="10" t="s">
        <v>251</v>
      </c>
      <c r="I157" s="10" t="s">
        <v>287</v>
      </c>
    </row>
    <row r="158" spans="1:9" x14ac:dyDescent="0.25">
      <c r="B158" s="6" t="s">
        <v>129</v>
      </c>
      <c r="G158" s="10" t="s">
        <v>252</v>
      </c>
    </row>
    <row r="159" spans="1:9" x14ac:dyDescent="0.25">
      <c r="B159" s="6" t="s">
        <v>130</v>
      </c>
      <c r="G159" s="10" t="s">
        <v>253</v>
      </c>
    </row>
    <row r="160" spans="1:9" x14ac:dyDescent="0.25">
      <c r="G160" s="10" t="s">
        <v>254</v>
      </c>
    </row>
    <row r="161" spans="2:7" x14ac:dyDescent="0.25">
      <c r="B161" s="6" t="s">
        <v>111</v>
      </c>
      <c r="G161" s="10" t="s">
        <v>255</v>
      </c>
    </row>
    <row r="162" spans="2:7" x14ac:dyDescent="0.25">
      <c r="B162" s="6" t="s">
        <v>131</v>
      </c>
      <c r="G162" s="10" t="s">
        <v>256</v>
      </c>
    </row>
    <row r="163" spans="2:7" x14ac:dyDescent="0.25">
      <c r="B163" s="6" t="s">
        <v>132</v>
      </c>
      <c r="G163" s="10" t="s">
        <v>257</v>
      </c>
    </row>
    <row r="164" spans="2:7" x14ac:dyDescent="0.25">
      <c r="B164" s="6" t="s">
        <v>133</v>
      </c>
      <c r="G164" s="10" t="s">
        <v>258</v>
      </c>
    </row>
    <row r="165" spans="2:7" x14ac:dyDescent="0.25">
      <c r="B165" s="6" t="s">
        <v>134</v>
      </c>
      <c r="G165" s="10" t="s">
        <v>259</v>
      </c>
    </row>
    <row r="167" spans="2:7" x14ac:dyDescent="0.25">
      <c r="B167" s="5" t="s">
        <v>112</v>
      </c>
      <c r="D167" s="18" t="s">
        <v>135</v>
      </c>
      <c r="E167" s="18" t="s">
        <v>137</v>
      </c>
      <c r="F167" s="19" t="s">
        <v>138</v>
      </c>
      <c r="G167" s="19" t="s">
        <v>139</v>
      </c>
    </row>
    <row r="168" spans="2:7" x14ac:dyDescent="0.25">
      <c r="D168" s="18" t="s">
        <v>136</v>
      </c>
      <c r="E168" s="19" t="s">
        <v>140</v>
      </c>
      <c r="F168" s="19" t="s">
        <v>141</v>
      </c>
      <c r="G168" s="20" t="s">
        <v>142</v>
      </c>
    </row>
    <row r="169" spans="2:7" x14ac:dyDescent="0.25">
      <c r="D169" s="20" t="s">
        <v>143</v>
      </c>
      <c r="E169" s="20" t="s">
        <v>142</v>
      </c>
      <c r="F169" s="21" t="s">
        <v>144</v>
      </c>
      <c r="G169" s="21" t="s">
        <v>145</v>
      </c>
    </row>
    <row r="170" spans="2:7" x14ac:dyDescent="0.25">
      <c r="B170" s="6" t="s">
        <v>113</v>
      </c>
    </row>
    <row r="171" spans="2:7" x14ac:dyDescent="0.25">
      <c r="B171" s="6" t="s">
        <v>146</v>
      </c>
    </row>
    <row r="172" spans="2:7" x14ac:dyDescent="0.25">
      <c r="B172" s="6" t="s">
        <v>147</v>
      </c>
    </row>
    <row r="173" spans="2:7" x14ac:dyDescent="0.25">
      <c r="B173" s="6" t="s">
        <v>148</v>
      </c>
    </row>
    <row r="174" spans="2:7" x14ac:dyDescent="0.25">
      <c r="B174" s="6" t="s">
        <v>149</v>
      </c>
    </row>
    <row r="176" spans="2:7" ht="15" customHeight="1" x14ac:dyDescent="0.25">
      <c r="B176" s="5" t="s">
        <v>114</v>
      </c>
      <c r="D176" s="85" t="s">
        <v>351</v>
      </c>
      <c r="E176" s="85" t="s">
        <v>353</v>
      </c>
      <c r="F176" s="85" t="s">
        <v>356</v>
      </c>
      <c r="G176" s="86" t="s">
        <v>360</v>
      </c>
    </row>
    <row r="177" spans="1:8" x14ac:dyDescent="0.25">
      <c r="D177" s="85"/>
      <c r="E177" s="85"/>
      <c r="F177" s="85"/>
      <c r="G177" s="86"/>
    </row>
    <row r="178" spans="1:8" ht="15" customHeight="1" x14ac:dyDescent="0.25">
      <c r="D178" s="85" t="s">
        <v>352</v>
      </c>
      <c r="E178" s="85" t="s">
        <v>354</v>
      </c>
      <c r="F178" s="86" t="s">
        <v>358</v>
      </c>
      <c r="G178" s="15" t="s">
        <v>361</v>
      </c>
    </row>
    <row r="179" spans="1:8" ht="33.75" customHeight="1" x14ac:dyDescent="0.25">
      <c r="D179" s="85"/>
      <c r="E179" s="85"/>
      <c r="F179" s="86"/>
      <c r="G179" s="14" t="s">
        <v>363</v>
      </c>
    </row>
    <row r="180" spans="1:8" ht="15" customHeight="1" x14ac:dyDescent="0.25">
      <c r="D180" s="85" t="s">
        <v>355</v>
      </c>
      <c r="E180" s="86" t="s">
        <v>357</v>
      </c>
      <c r="F180" s="86" t="s">
        <v>362</v>
      </c>
      <c r="G180" s="87" t="s">
        <v>365</v>
      </c>
    </row>
    <row r="181" spans="1:8" x14ac:dyDescent="0.25">
      <c r="D181" s="85"/>
      <c r="E181" s="86"/>
      <c r="F181" s="86"/>
      <c r="G181" s="87"/>
    </row>
    <row r="182" spans="1:8" ht="15" customHeight="1" x14ac:dyDescent="0.25">
      <c r="D182" s="86" t="s">
        <v>359</v>
      </c>
      <c r="E182" s="15" t="s">
        <v>361</v>
      </c>
      <c r="F182" s="87" t="s">
        <v>366</v>
      </c>
      <c r="G182" s="14" t="s">
        <v>367</v>
      </c>
    </row>
    <row r="183" spans="1:8" ht="22.5" x14ac:dyDescent="0.25">
      <c r="D183" s="86"/>
      <c r="E183" s="14" t="s">
        <v>364</v>
      </c>
      <c r="F183" s="87"/>
      <c r="G183" s="14" t="s">
        <v>368</v>
      </c>
    </row>
    <row r="185" spans="1:8" ht="30" x14ac:dyDescent="0.25">
      <c r="A185" s="28" t="s">
        <v>10</v>
      </c>
      <c r="B185" s="6" t="s">
        <v>81</v>
      </c>
      <c r="C185" s="31"/>
      <c r="D185" s="31"/>
      <c r="E185" s="31"/>
      <c r="F185" s="31"/>
      <c r="G185" s="31"/>
      <c r="H185" s="31"/>
    </row>
    <row r="186" spans="1:8" x14ac:dyDescent="0.25">
      <c r="B186" s="6" t="s">
        <v>398</v>
      </c>
      <c r="C186" s="31"/>
      <c r="D186" s="49" t="s">
        <v>382</v>
      </c>
      <c r="E186" s="49" t="s">
        <v>385</v>
      </c>
      <c r="F186" s="48" t="s">
        <v>380</v>
      </c>
      <c r="G186" s="16" t="s">
        <v>392</v>
      </c>
      <c r="H186" s="16" t="s">
        <v>88</v>
      </c>
    </row>
    <row r="187" spans="1:8" ht="15" customHeight="1" x14ac:dyDescent="0.25">
      <c r="B187" s="6" t="s">
        <v>399</v>
      </c>
      <c r="C187" s="31"/>
      <c r="D187" s="49" t="s">
        <v>383</v>
      </c>
      <c r="E187" s="49" t="s">
        <v>386</v>
      </c>
      <c r="F187" s="48" t="s">
        <v>89</v>
      </c>
      <c r="G187" s="16" t="s">
        <v>90</v>
      </c>
      <c r="H187" s="47" t="s">
        <v>393</v>
      </c>
    </row>
    <row r="188" spans="1:8" ht="22.5" x14ac:dyDescent="0.25">
      <c r="B188" s="6" t="s">
        <v>400</v>
      </c>
      <c r="C188" s="31"/>
      <c r="D188" s="49" t="s">
        <v>384</v>
      </c>
      <c r="E188" s="48" t="s">
        <v>89</v>
      </c>
      <c r="F188" s="16" t="s">
        <v>389</v>
      </c>
      <c r="G188" s="47" t="s">
        <v>395</v>
      </c>
      <c r="H188" s="47" t="s">
        <v>391</v>
      </c>
    </row>
    <row r="189" spans="1:8" ht="15" customHeight="1" x14ac:dyDescent="0.25">
      <c r="B189" s="6" t="s">
        <v>401</v>
      </c>
      <c r="C189" s="31"/>
      <c r="D189" s="48" t="s">
        <v>87</v>
      </c>
      <c r="E189" s="16" t="s">
        <v>387</v>
      </c>
      <c r="F189" s="16" t="s">
        <v>390</v>
      </c>
      <c r="G189" s="47" t="s">
        <v>394</v>
      </c>
      <c r="H189" s="47" t="s">
        <v>396</v>
      </c>
    </row>
    <row r="190" spans="1:8" ht="22.5" x14ac:dyDescent="0.25">
      <c r="B190" s="6" t="s">
        <v>403</v>
      </c>
      <c r="C190" s="31"/>
      <c r="D190" s="16" t="s">
        <v>381</v>
      </c>
      <c r="E190" s="16" t="s">
        <v>388</v>
      </c>
      <c r="F190" s="47" t="s">
        <v>391</v>
      </c>
      <c r="G190" s="47" t="s">
        <v>396</v>
      </c>
      <c r="H190" s="47" t="s">
        <v>397</v>
      </c>
    </row>
    <row r="191" spans="1:8" x14ac:dyDescent="0.25">
      <c r="C191" s="31"/>
      <c r="D191" s="31"/>
      <c r="E191" s="31"/>
      <c r="F191" s="31"/>
      <c r="G191" s="31"/>
      <c r="H191" s="31"/>
    </row>
    <row r="192" spans="1:8" x14ac:dyDescent="0.25">
      <c r="B192" s="6" t="s">
        <v>82</v>
      </c>
      <c r="C192" s="31"/>
      <c r="D192" s="31"/>
      <c r="E192" s="31"/>
      <c r="F192" s="31"/>
      <c r="G192" s="31"/>
      <c r="H192" s="31"/>
    </row>
    <row r="193" spans="2:8" x14ac:dyDescent="0.25">
      <c r="B193" s="7" t="s">
        <v>402</v>
      </c>
      <c r="C193" s="31"/>
      <c r="D193" s="31"/>
      <c r="E193" s="31"/>
      <c r="F193" s="31"/>
      <c r="G193" s="31"/>
      <c r="H193" s="31"/>
    </row>
    <row r="194" spans="2:8" x14ac:dyDescent="0.25">
      <c r="B194" s="6" t="s">
        <v>85</v>
      </c>
      <c r="C194" s="31"/>
      <c r="D194" s="31"/>
      <c r="E194" s="31"/>
      <c r="F194" s="31"/>
      <c r="G194" s="31"/>
      <c r="H194" s="31"/>
    </row>
    <row r="195" spans="2:8" x14ac:dyDescent="0.25">
      <c r="B195" s="6" t="s">
        <v>86</v>
      </c>
      <c r="C195" s="31"/>
      <c r="D195" s="31"/>
      <c r="E195" s="31"/>
      <c r="F195" s="31"/>
      <c r="G195" s="31"/>
      <c r="H195" s="31"/>
    </row>
    <row r="196" spans="2:8" x14ac:dyDescent="0.25">
      <c r="B196" s="6" t="s">
        <v>404</v>
      </c>
      <c r="C196" s="31"/>
      <c r="D196" s="31"/>
      <c r="E196" s="31"/>
      <c r="F196" s="31"/>
      <c r="G196" s="31"/>
      <c r="H196" s="31"/>
    </row>
    <row r="197" spans="2:8" x14ac:dyDescent="0.25">
      <c r="B197" s="6" t="s">
        <v>405</v>
      </c>
      <c r="C197" s="31"/>
      <c r="D197" s="31"/>
      <c r="E197" s="31"/>
      <c r="F197" s="31"/>
      <c r="G197" s="31"/>
      <c r="H197" s="31"/>
    </row>
    <row r="198" spans="2:8" x14ac:dyDescent="0.25">
      <c r="B198" s="8"/>
      <c r="C198" s="31"/>
      <c r="D198" s="31"/>
      <c r="E198" s="31"/>
      <c r="F198" s="31"/>
      <c r="G198" s="31"/>
      <c r="H198" s="31"/>
    </row>
    <row r="199" spans="2:8" x14ac:dyDescent="0.25">
      <c r="B199" s="6" t="s">
        <v>165</v>
      </c>
      <c r="C199" s="31"/>
      <c r="D199" s="31"/>
      <c r="E199" s="31"/>
      <c r="F199" s="31"/>
      <c r="G199" s="31"/>
      <c r="H199" s="31"/>
    </row>
    <row r="200" spans="2:8" x14ac:dyDescent="0.25">
      <c r="B200" s="6" t="s">
        <v>166</v>
      </c>
      <c r="C200" s="31"/>
      <c r="D200" s="31"/>
      <c r="E200" s="31"/>
      <c r="F200" s="31"/>
      <c r="G200" s="31"/>
      <c r="H200" s="31"/>
    </row>
    <row r="201" spans="2:8" x14ac:dyDescent="0.25">
      <c r="B201" s="6" t="s">
        <v>167</v>
      </c>
      <c r="C201" s="31"/>
      <c r="D201" s="31"/>
      <c r="E201" s="31"/>
      <c r="F201" s="31"/>
      <c r="G201" s="31"/>
      <c r="H201" s="31"/>
    </row>
    <row r="202" spans="2:8" x14ac:dyDescent="0.25">
      <c r="B202" s="8"/>
      <c r="C202" s="31"/>
      <c r="D202" s="31"/>
      <c r="E202" s="31"/>
      <c r="F202" s="31"/>
      <c r="G202" s="31"/>
      <c r="H202" s="31"/>
    </row>
    <row r="203" spans="2:8" x14ac:dyDescent="0.25">
      <c r="B203" s="6" t="s">
        <v>171</v>
      </c>
      <c r="C203" s="31"/>
      <c r="D203" s="31"/>
      <c r="E203" s="31"/>
      <c r="F203" s="31"/>
      <c r="G203" s="31"/>
      <c r="H203" s="31"/>
    </row>
    <row r="204" spans="2:8" x14ac:dyDescent="0.25">
      <c r="B204" s="6" t="s">
        <v>174</v>
      </c>
      <c r="C204" s="31"/>
      <c r="D204" s="31"/>
      <c r="E204" s="31"/>
      <c r="F204" s="31"/>
      <c r="G204" s="31"/>
      <c r="H204" s="31"/>
    </row>
    <row r="205" spans="2:8" x14ac:dyDescent="0.25">
      <c r="B205" s="6" t="s">
        <v>175</v>
      </c>
      <c r="C205" s="31"/>
      <c r="D205" s="31"/>
      <c r="E205" s="31"/>
      <c r="F205" s="31"/>
      <c r="G205" s="31"/>
      <c r="H205" s="31"/>
    </row>
    <row r="206" spans="2:8" x14ac:dyDescent="0.25">
      <c r="B206" s="6" t="s">
        <v>176</v>
      </c>
      <c r="C206" s="31"/>
      <c r="D206" s="31"/>
      <c r="E206" s="31"/>
      <c r="F206" s="31"/>
      <c r="G206" s="31"/>
      <c r="H206" s="31"/>
    </row>
    <row r="207" spans="2:8" x14ac:dyDescent="0.25">
      <c r="B207" s="6" t="s">
        <v>177</v>
      </c>
      <c r="C207" s="31"/>
      <c r="D207" s="31"/>
      <c r="E207" s="31"/>
      <c r="F207" s="31"/>
      <c r="G207" s="31"/>
      <c r="H207" s="31"/>
    </row>
    <row r="208" spans="2:8" x14ac:dyDescent="0.25">
      <c r="B208" s="6" t="s">
        <v>178</v>
      </c>
      <c r="C208" s="31"/>
      <c r="D208" s="31"/>
      <c r="E208" s="31"/>
      <c r="F208" s="31"/>
      <c r="G208" s="31"/>
      <c r="H208" s="31"/>
    </row>
    <row r="209" spans="1:8" x14ac:dyDescent="0.25">
      <c r="B209" s="6" t="s">
        <v>179</v>
      </c>
      <c r="C209" s="31"/>
      <c r="D209" s="31"/>
      <c r="E209" s="31"/>
      <c r="F209" s="31"/>
      <c r="G209" s="31"/>
      <c r="H209" s="31"/>
    </row>
    <row r="210" spans="1:8" x14ac:dyDescent="0.25">
      <c r="B210" s="8"/>
      <c r="C210" s="31"/>
      <c r="D210" s="31"/>
      <c r="E210" s="31"/>
      <c r="F210" s="31"/>
      <c r="G210" s="31"/>
      <c r="H210" s="31"/>
    </row>
    <row r="211" spans="1:8" x14ac:dyDescent="0.25">
      <c r="A211" s="28" t="s">
        <v>76</v>
      </c>
      <c r="B211" s="6" t="s">
        <v>443</v>
      </c>
      <c r="D211" s="22"/>
      <c r="E211" s="22"/>
      <c r="F211" s="22"/>
      <c r="G211" s="22"/>
    </row>
    <row r="212" spans="1:8" x14ac:dyDescent="0.25">
      <c r="B212" s="6" t="s">
        <v>452</v>
      </c>
      <c r="D212" s="22"/>
      <c r="E212" s="22"/>
      <c r="F212" s="22"/>
      <c r="G212" s="22"/>
    </row>
    <row r="213" spans="1:8" x14ac:dyDescent="0.25">
      <c r="B213" s="6" t="s">
        <v>453</v>
      </c>
      <c r="D213" s="22"/>
      <c r="E213" s="22"/>
      <c r="F213" s="22"/>
      <c r="G213" s="22"/>
    </row>
    <row r="214" spans="1:8" x14ac:dyDescent="0.25">
      <c r="D214" s="22"/>
      <c r="E214" s="22"/>
      <c r="F214" s="22"/>
      <c r="G214" s="22"/>
    </row>
    <row r="215" spans="1:8" x14ac:dyDescent="0.25">
      <c r="B215" s="6" t="s">
        <v>165</v>
      </c>
      <c r="D215" s="22"/>
      <c r="E215" s="22"/>
      <c r="F215" s="22"/>
      <c r="G215" s="22"/>
    </row>
    <row r="216" spans="1:8" x14ac:dyDescent="0.25">
      <c r="B216" s="6" t="s">
        <v>166</v>
      </c>
      <c r="D216" s="22"/>
      <c r="E216" s="22"/>
      <c r="F216" s="22"/>
      <c r="G216" s="22"/>
    </row>
    <row r="217" spans="1:8" x14ac:dyDescent="0.25">
      <c r="B217" s="6" t="s">
        <v>167</v>
      </c>
      <c r="D217" s="22"/>
      <c r="E217" s="22"/>
      <c r="F217" s="22"/>
      <c r="G217" s="22"/>
    </row>
    <row r="218" spans="1:8" x14ac:dyDescent="0.25">
      <c r="D218" s="22"/>
      <c r="E218" s="22"/>
      <c r="F218" s="22"/>
      <c r="G218" s="22"/>
    </row>
    <row r="219" spans="1:8" x14ac:dyDescent="0.25">
      <c r="D219" s="22"/>
      <c r="E219" s="22"/>
      <c r="F219" s="22"/>
      <c r="G219" s="22"/>
    </row>
    <row r="220" spans="1:8" x14ac:dyDescent="0.25">
      <c r="D220" s="22"/>
      <c r="E220" s="22"/>
      <c r="F220" s="22"/>
      <c r="G220" s="22"/>
    </row>
    <row r="221" spans="1:8" x14ac:dyDescent="0.25">
      <c r="D221" s="22"/>
      <c r="E221" s="22"/>
      <c r="F221" s="22"/>
      <c r="G221" s="22"/>
    </row>
    <row r="222" spans="1:8" x14ac:dyDescent="0.25">
      <c r="D222" s="22"/>
      <c r="E222" s="22"/>
      <c r="F222" s="22"/>
      <c r="G222" s="22"/>
    </row>
    <row r="223" spans="1:8" x14ac:dyDescent="0.25">
      <c r="D223" s="22"/>
      <c r="E223" s="22"/>
      <c r="F223" s="22"/>
      <c r="G223" s="22"/>
    </row>
    <row r="224" spans="1:8" x14ac:dyDescent="0.25">
      <c r="D224" s="22"/>
      <c r="E224" s="22"/>
      <c r="F224" s="22"/>
      <c r="G224" s="22"/>
    </row>
    <row r="225" spans="4:7" x14ac:dyDescent="0.25">
      <c r="D225" s="22"/>
      <c r="E225" s="22"/>
      <c r="F225" s="22"/>
      <c r="G225" s="22"/>
    </row>
    <row r="226" spans="4:7" x14ac:dyDescent="0.25">
      <c r="D226" s="22"/>
      <c r="E226" s="22"/>
      <c r="F226" s="22"/>
      <c r="G226" s="22"/>
    </row>
    <row r="227" spans="4:7" x14ac:dyDescent="0.25">
      <c r="D227" s="22"/>
      <c r="E227" s="22"/>
      <c r="F227" s="22"/>
      <c r="G227" s="22"/>
    </row>
  </sheetData>
  <mergeCells count="13">
    <mergeCell ref="D180:D181"/>
    <mergeCell ref="E180:E181"/>
    <mergeCell ref="F180:F181"/>
    <mergeCell ref="G180:G181"/>
    <mergeCell ref="D182:D183"/>
    <mergeCell ref="F182:F183"/>
    <mergeCell ref="D176:D177"/>
    <mergeCell ref="E176:E177"/>
    <mergeCell ref="F176:F177"/>
    <mergeCell ref="G176:G177"/>
    <mergeCell ref="D178:D179"/>
    <mergeCell ref="E178:E179"/>
    <mergeCell ref="F178:F17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E12"/>
  <sheetViews>
    <sheetView showGridLines="0" topLeftCell="A6" zoomScaleNormal="100" workbookViewId="0"/>
  </sheetViews>
  <sheetFormatPr baseColWidth="10" defaultRowHeight="14.25" x14ac:dyDescent="0.25"/>
  <cols>
    <col min="1" max="1" width="3.7109375" style="5" customWidth="1"/>
    <col min="2" max="2" width="17.140625" style="5" customWidth="1"/>
    <col min="3" max="3" width="68.5703125" style="5" customWidth="1"/>
    <col min="4" max="4" width="23.85546875" style="5" bestFit="1" customWidth="1"/>
    <col min="5" max="5" width="30.42578125" style="5" customWidth="1"/>
    <col min="6" max="16384" width="11.42578125" style="5"/>
  </cols>
  <sheetData>
    <row r="1" spans="2:5" ht="15" customHeight="1" x14ac:dyDescent="0.25"/>
    <row r="2" spans="2:5" ht="30" customHeight="1" x14ac:dyDescent="0.25">
      <c r="B2" s="88"/>
      <c r="C2" s="2" t="s">
        <v>0</v>
      </c>
      <c r="D2" s="3" t="s">
        <v>4</v>
      </c>
      <c r="E2" s="89"/>
    </row>
    <row r="3" spans="2:5" ht="30" customHeight="1" x14ac:dyDescent="0.25">
      <c r="B3" s="88"/>
      <c r="C3" s="2" t="s">
        <v>1</v>
      </c>
      <c r="D3" s="3" t="s">
        <v>5</v>
      </c>
      <c r="E3" s="90"/>
    </row>
    <row r="4" spans="2:5" ht="30" customHeight="1" x14ac:dyDescent="0.25">
      <c r="B4" s="88"/>
      <c r="C4" s="2" t="s">
        <v>2</v>
      </c>
      <c r="D4" s="4" t="s">
        <v>3</v>
      </c>
      <c r="E4" s="91"/>
    </row>
    <row r="6" spans="2:5" x14ac:dyDescent="0.25">
      <c r="C6" s="5" t="s">
        <v>6</v>
      </c>
    </row>
    <row r="8" spans="2:5" ht="45" customHeight="1" x14ac:dyDescent="0.25">
      <c r="C8" s="8" t="s">
        <v>7</v>
      </c>
      <c r="D8" s="8"/>
    </row>
    <row r="9" spans="2:5" ht="45" customHeight="1" x14ac:dyDescent="0.25">
      <c r="C9" s="8" t="s">
        <v>8</v>
      </c>
      <c r="D9" s="8"/>
    </row>
    <row r="10" spans="2:5" ht="45" customHeight="1" x14ac:dyDescent="0.25">
      <c r="C10" s="8" t="s">
        <v>9</v>
      </c>
      <c r="D10" s="8"/>
    </row>
    <row r="11" spans="2:5" ht="45" customHeight="1" x14ac:dyDescent="0.25">
      <c r="C11" s="8" t="s">
        <v>10</v>
      </c>
      <c r="D11" s="8"/>
    </row>
    <row r="12" spans="2:5" ht="45" customHeight="1" x14ac:dyDescent="0.25">
      <c r="C12" s="5" t="s">
        <v>76</v>
      </c>
      <c r="D12" s="8"/>
    </row>
  </sheetData>
  <mergeCells count="2">
    <mergeCell ref="B2:B4"/>
    <mergeCell ref="E2:E4"/>
  </mergeCells>
  <pageMargins left="0.7" right="0.7" top="0.75" bottom="0.75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AA76"/>
  <sheetViews>
    <sheetView showGridLines="0" tabSelected="1" zoomScale="70" zoomScaleNormal="70" workbookViewId="0">
      <pane ySplit="10" topLeftCell="A11" activePane="bottomLeft" state="frozen"/>
      <selection pane="bottomLeft" activeCell="B11" sqref="B11:C16"/>
    </sheetView>
  </sheetViews>
  <sheetFormatPr baseColWidth="10" defaultRowHeight="14.25" x14ac:dyDescent="0.25"/>
  <cols>
    <col min="1" max="1" width="3.7109375" style="5" customWidth="1"/>
    <col min="2" max="2" width="17.140625" style="5" customWidth="1"/>
    <col min="3" max="3" width="39.42578125" style="5" bestFit="1" customWidth="1"/>
    <col min="4" max="4" width="65.42578125" style="5" customWidth="1"/>
    <col min="5" max="5" width="23.85546875" style="5" bestFit="1" customWidth="1"/>
    <col min="6" max="6" width="30.42578125" style="5" customWidth="1"/>
    <col min="7" max="7" width="24.28515625" style="5" customWidth="1"/>
    <col min="8" max="8" width="28.5703125" style="5" customWidth="1"/>
    <col min="9" max="9" width="54.28515625" style="5" customWidth="1"/>
    <col min="10" max="10" width="27.140625" style="5" customWidth="1"/>
    <col min="11" max="11" width="54.28515625" style="5" customWidth="1"/>
    <col min="12" max="13" width="25.7109375" style="5" customWidth="1"/>
    <col min="14" max="14" width="30" style="5" customWidth="1"/>
    <col min="15" max="15" width="49.5703125" style="5" bestFit="1" customWidth="1"/>
    <col min="16" max="16" width="34.28515625" style="5" bestFit="1" customWidth="1"/>
    <col min="17" max="19" width="17.140625" style="5" customWidth="1"/>
    <col min="20" max="20" width="35.7109375" style="5" customWidth="1"/>
    <col min="21" max="21" width="14.85546875" style="5" bestFit="1" customWidth="1"/>
    <col min="22" max="22" width="25.7109375" style="70" bestFit="1" customWidth="1"/>
    <col min="23" max="23" width="28.5703125" style="5" customWidth="1"/>
    <col min="24" max="24" width="25.7109375" style="70" bestFit="1" customWidth="1"/>
    <col min="25" max="25" width="28.7109375" style="5" customWidth="1"/>
    <col min="26" max="26" width="30" style="5" customWidth="1"/>
    <col min="27" max="27" width="23.7109375" style="5" bestFit="1" customWidth="1"/>
    <col min="28" max="16384" width="11.42578125" style="5"/>
  </cols>
  <sheetData>
    <row r="1" spans="2:27" ht="15" customHeight="1" x14ac:dyDescent="0.25"/>
    <row r="2" spans="2:27" ht="30" customHeight="1" x14ac:dyDescent="0.25">
      <c r="B2" s="88"/>
      <c r="C2" s="114" t="s">
        <v>0</v>
      </c>
      <c r="D2" s="115"/>
      <c r="E2" s="3" t="s">
        <v>644</v>
      </c>
      <c r="F2" s="89"/>
    </row>
    <row r="3" spans="2:27" ht="30" customHeight="1" x14ac:dyDescent="0.25">
      <c r="B3" s="88"/>
      <c r="C3" s="114" t="s">
        <v>1</v>
      </c>
      <c r="D3" s="115"/>
      <c r="E3" s="3" t="s">
        <v>5</v>
      </c>
      <c r="F3" s="90"/>
    </row>
    <row r="4" spans="2:27" ht="30" customHeight="1" x14ac:dyDescent="0.25">
      <c r="B4" s="88"/>
      <c r="C4" s="114" t="s">
        <v>2</v>
      </c>
      <c r="D4" s="115"/>
      <c r="E4" s="9" t="s">
        <v>645</v>
      </c>
      <c r="F4" s="91"/>
    </row>
    <row r="5" spans="2:27" ht="15" customHeight="1" x14ac:dyDescent="0.25"/>
    <row r="6" spans="2:27" ht="45" customHeight="1" x14ac:dyDescent="0.25">
      <c r="C6" s="5" t="s">
        <v>7</v>
      </c>
    </row>
    <row r="7" spans="2:27" ht="15" customHeight="1" thickBot="1" x14ac:dyDescent="0.3"/>
    <row r="8" spans="2:27" s="30" customFormat="1" ht="15" customHeight="1" x14ac:dyDescent="0.25">
      <c r="B8" s="111" t="s">
        <v>151</v>
      </c>
      <c r="C8" s="110"/>
      <c r="D8" s="104" t="s">
        <v>78</v>
      </c>
      <c r="E8" s="104" t="s">
        <v>152</v>
      </c>
      <c r="F8" s="104"/>
      <c r="G8" s="104"/>
      <c r="H8" s="110" t="s">
        <v>154</v>
      </c>
      <c r="I8" s="110" t="s">
        <v>27</v>
      </c>
      <c r="J8" s="110" t="s">
        <v>371</v>
      </c>
      <c r="K8" s="110" t="s">
        <v>79</v>
      </c>
      <c r="L8" s="104" t="s">
        <v>28</v>
      </c>
      <c r="M8" s="104"/>
      <c r="N8" s="104"/>
      <c r="O8" s="104" t="s">
        <v>84</v>
      </c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5"/>
    </row>
    <row r="9" spans="2:27" s="30" customFormat="1" ht="15" customHeight="1" x14ac:dyDescent="0.25">
      <c r="B9" s="112"/>
      <c r="C9" s="108"/>
      <c r="D9" s="106"/>
      <c r="E9" s="108" t="s">
        <v>155</v>
      </c>
      <c r="F9" s="108"/>
      <c r="G9" s="108" t="s">
        <v>28</v>
      </c>
      <c r="H9" s="108"/>
      <c r="I9" s="108"/>
      <c r="J9" s="108"/>
      <c r="K9" s="108"/>
      <c r="L9" s="108" t="s">
        <v>81</v>
      </c>
      <c r="M9" s="108" t="s">
        <v>82</v>
      </c>
      <c r="N9" s="108" t="s">
        <v>163</v>
      </c>
      <c r="O9" s="108" t="s">
        <v>164</v>
      </c>
      <c r="P9" s="108" t="s">
        <v>165</v>
      </c>
      <c r="Q9" s="108" t="s">
        <v>171</v>
      </c>
      <c r="R9" s="108"/>
      <c r="S9" s="108"/>
      <c r="T9" s="108"/>
      <c r="U9" s="106" t="s">
        <v>484</v>
      </c>
      <c r="V9" s="108" t="s">
        <v>185</v>
      </c>
      <c r="W9" s="108"/>
      <c r="X9" s="108" t="s">
        <v>186</v>
      </c>
      <c r="Y9" s="108"/>
      <c r="Z9" s="108" t="s">
        <v>408</v>
      </c>
      <c r="AA9" s="102" t="s">
        <v>172</v>
      </c>
    </row>
    <row r="10" spans="2:27" s="30" customFormat="1" ht="15" customHeight="1" thickBot="1" x14ac:dyDescent="0.3">
      <c r="B10" s="113"/>
      <c r="C10" s="109"/>
      <c r="D10" s="10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61" t="s">
        <v>168</v>
      </c>
      <c r="R10" s="61" t="s">
        <v>169</v>
      </c>
      <c r="S10" s="61" t="s">
        <v>170</v>
      </c>
      <c r="T10" s="61" t="s">
        <v>173</v>
      </c>
      <c r="U10" s="107"/>
      <c r="V10" s="71" t="s">
        <v>180</v>
      </c>
      <c r="W10" s="61" t="s">
        <v>483</v>
      </c>
      <c r="X10" s="71" t="s">
        <v>180</v>
      </c>
      <c r="Y10" s="61" t="s">
        <v>444</v>
      </c>
      <c r="Z10" s="109"/>
      <c r="AA10" s="103"/>
    </row>
    <row r="11" spans="2:27" ht="38.25" customHeight="1" x14ac:dyDescent="0.25">
      <c r="B11" s="93" t="s">
        <v>40</v>
      </c>
      <c r="C11" s="94"/>
      <c r="D11" s="94" t="str">
        <f>IF(B11="","-",VLOOKUP(B11,Datos!$B$4:$C$25,2,FALSE))</f>
        <v>Fomentar y desarrollar la Gestión Investigativa de alto impacto, a través de la formulación de estrategias, programas y proyectos, a fin de aportar a la consecución de los objetivos y cumplimiento de las funciones institucionales y a los fines esenciales del estado.</v>
      </c>
      <c r="E11" s="99" t="s">
        <v>637</v>
      </c>
      <c r="F11" s="99"/>
      <c r="G11" s="62" t="s">
        <v>369</v>
      </c>
      <c r="H11" s="94" t="s">
        <v>639</v>
      </c>
      <c r="I11" s="94" t="s">
        <v>519</v>
      </c>
      <c r="J11" s="127" t="s">
        <v>158</v>
      </c>
      <c r="K11" s="63" t="s">
        <v>520</v>
      </c>
      <c r="L11" s="116" t="s">
        <v>400</v>
      </c>
      <c r="M11" s="116" t="s">
        <v>86</v>
      </c>
      <c r="N11" s="116" t="str">
        <f>IF(AND(L11=Datos!$B$65,M11=Datos!$B$72),Datos!$D$65,IF(AND(L11=Datos!$B$65,M11=Datos!$B$73),Datos!$E$65,IF(AND(L11=Datos!$B$65,M11=Datos!$B$74),Datos!$F$65,IF(AND(L11=Datos!$B$65,M11=Datos!$B$75),Datos!$G$65,IF(AND(L11=Datos!$B$65,M11=Datos!$B$76),Datos!$H$65,IF(AND(L11=Datos!$B$66,M11=Datos!$B$72),Datos!$D$66,IF(AND(L11=Datos!$B$66,M11=Datos!$B$73),Datos!$E$66,IF(AND(L11=Datos!$B$66,M11=Datos!$B$74),Datos!$F$66,IF(AND(L11=Datos!$B$66,M11=Datos!$B$75),Datos!$G$66,IF(AND(L11=Datos!$B$66,M11=Datos!$B$76),Datos!$H$66,IF(AND(L11=Datos!$B$67,M11=Datos!$B$72),Datos!$D$67,IF(AND(L11=Datos!$B$67,M11=Datos!$B$73),Datos!$E$67,IF(AND(L11=Datos!$B$67,M11=Datos!$B$74),Datos!$F$67,IF(AND(L11=Datos!$B$67,M11=Datos!$B$75),Datos!$G$67,IF(AND(L11=Datos!$B$67,M11=Datos!$B$76),Datos!$H$67,IF(AND(L11=Datos!$B$68,M11=Datos!$B$72),Datos!$D$68,IF(AND(L11=Datos!$B$68,M11=Datos!$B$73),Datos!$E$68,IF(AND(L11=Datos!$B$68,M11=Datos!$B$74),Datos!$F$68,IF(AND(L11=Datos!$B$68,M11=Datos!$B$75),Datos!$G$68,IF(AND(L11=Datos!$B$68,M11=Datos!$B$76),Datos!$H$68,IF(AND(L11=Datos!$B$69,M11=Datos!$B$72),Datos!$D$69,IF(AND(L11=Datos!$B$69,M11=Datos!$B$73),Datos!$E$69,IF(AND(L11=Datos!$B$69,M11=Datos!$B$74),Datos!$F$69,IF(AND(L11=Datos!$B$69,M11=Datos!$B$75),Datos!$G$69,IF(AND(L11=Datos!$B$69,M11=Datos!$B$76),Datos!$H$69,"-")))))))))))))))))))))))))</f>
        <v>ALTA - IMPORTANTE 9</v>
      </c>
      <c r="O11" s="64" t="s">
        <v>540</v>
      </c>
      <c r="P11" s="64" t="s">
        <v>167</v>
      </c>
      <c r="Q11" s="62" t="s">
        <v>176</v>
      </c>
      <c r="R11" s="62" t="s">
        <v>178</v>
      </c>
      <c r="S11" s="62" t="s">
        <v>178</v>
      </c>
      <c r="T11" s="62"/>
      <c r="U11" s="65">
        <f>((IF(Q11=Datos!$B$83,0,IF(Q11=Datos!$B$84,5,IF(Q11=Datos!$B$85,10,IF(Q11=Datos!$B$86,15,IF(Q11=Datos!$B$87,20,IF(Q11=Datos!$B$88,25,0)))))))/100)+((IF(R11=Datos!$B$83,0,IF(R11=Datos!$B$84,5,IF(R11=Datos!$B$85,10,IF(R11=Datos!$B$86,15,IF(R11=Datos!$B$87,20,IF(R11=Datos!$B$88,25,0)))))))/100)+((IF(S11=Datos!$B$83,0,IF(S11=Datos!$B$84,5,IF(S11=Datos!$B$85,10,IF(S11=Datos!$B$86,15,IF(S11=Datos!$B$87,20,IF(S11=Datos!$B$88,25,0)))))))/100)+((IF(T11=Datos!$B$83,0,IF(T11=Datos!$B$84,5,IF(T11=Datos!$B$85,10,IF(T11=Datos!$B$86,15,IF(T11=Datos!$B$87,20,IF(T11=Datos!$B$88,25,0)))))))/100)</f>
        <v>0.5</v>
      </c>
      <c r="V11" s="119">
        <f>IF(ISERROR((IF(P11=Datos!$B$80,SGC!U11,0)+IF(P12=Datos!$B$80,SGC!U12,0)+IF(P13=Datos!$B$80,SGC!U13,0)+IF(P14=Datos!$B$80,SGC!U14,0)+IF(P15=Datos!$B$80,SGC!U15,0)+IF(P16=Datos!$B$80,SGC!U16,0))/(IF(P11=Datos!$B$80,1,0)+IF(P12=Datos!$B$80,1,0)+IF(P13=Datos!$B$80,1,0)+IF(P14=Datos!$B$80,1,0)+IF(P15=Datos!$B$80,1,0)+IF(P16=Datos!$B$80,1,0))),0,(IF(P11=Datos!$B$80,SGC!U11,0)+IF(P12=Datos!$B$80,SGC!U12,0)+IF(P13=Datos!$B$80,SGC!U13,0)+IF(P14=Datos!$B$80,SGC!U14,0)+IF(P15=Datos!$B$80,SGC!U15,0)+IF(P16=Datos!$B$80,SGC!U16,0))/(IF(P11=Datos!$B$80,1,0)+IF(P12=Datos!$B$80,1,0)+IF(P13=Datos!$B$80,1,0)+IF(P14=Datos!$B$80,1,0)+IF(P15=Datos!$B$80,1,0)+IF(P16=Datos!$B$80,1,0)))</f>
        <v>0.5</v>
      </c>
      <c r="W11" s="94" t="str">
        <f>IF(L11="","-",(IF(V11&gt;0,(IF(L11=Datos!$B$65,Datos!$B$65,IF(AND(L11=Datos!$B$66,V11&gt;0.49),Datos!$B$65,IF(AND(L11=Datos!$B$67,V11&gt;0.74),Datos!$B$65,IF(AND(L11=Datos!$B$67,V11&lt;0.75,V11&gt;0.49),Datos!$B$66,IF(AND(L11=Datos!$B$68,V11&gt;0.74),Datos!$B$66,IF(AND(L11=Datos!$B$68,V11&lt;0.75,V11&gt;0.49),Datos!$B$67,IF(AND(L11=Datos!$B$69,V11&gt;0.74),Datos!$B$67,IF(AND(L11=Datos!$B$69,V11&lt;0.75,V11&gt;0.49),Datos!$B$68,L11))))))))),L11)))</f>
        <v>Improbable - 2</v>
      </c>
      <c r="X11" s="119">
        <f>IF(ISERROR((IF(P11=Datos!$B$79,SGC!U11,0)+IF(P12=Datos!$B$79,SGC!U12,0)+IF(P13=Datos!$B$79,SGC!U13,0)+IF(P14=Datos!$B$79,SGC!U14,0)+IF(P15=Datos!$B$79,SGC!U15,0)+IF(P16=Datos!$B$79,SGC!U16,0))/(IF(P11=Datos!$B$79,1,0)+IF(P12=Datos!$B$79,1,0)+IF(P13=Datos!$B$79,1,0)+IF(P14=Datos!$B$79,1,0)+IF(P15=Datos!$B$79,1,0)+IF(P16=Datos!$B$79,1,0))),0,(IF(P11=Datos!$B$79,SGC!U11,0)+IF(P12=Datos!$B$79,SGC!U12,0)+IF(P13=Datos!$B$79,SGC!U13,0)+IF(P14=Datos!$B$79,SGC!U14,0)+IF(P15=Datos!$B$79,SGC!U15,0)+IF(P16=Datos!$B$79,SGC!U16,0))/(IF(P11=Datos!$B$79,1,0)+IF(P12=Datos!$B$79,1,0)+IF(P13=Datos!$B$79,1,0)+IF(P14=Datos!$B$79,1,0)+IF(P15=Datos!$B$79,1,0)+IF(P16=Datos!$B$79,1,0)))</f>
        <v>0</v>
      </c>
      <c r="Y11" s="94" t="str">
        <f>IF(M11="","-",(IF(X11&gt;0,(IF(M11=Datos!$B$72,Datos!$B$72,IF(AND(M11=Datos!$B$73,X11&gt;0.49),Datos!$B$72,IF(AND(M11=Datos!$B$74,X11&gt;0.74),Datos!$B$72,IF(AND(M11=Datos!$B$74,X11&lt;0.75,X11&gt;0.49),Datos!$B$73,IF(AND(M11=Datos!$B$75,X11&gt;0.74),Datos!$B$73,IF(AND(M11=Datos!$B$75,X11&lt;0.75,X11&gt;0.49),Datos!$B$74,IF(AND(M11=Datos!$B$76,X11&gt;0.74),Datos!$B$74,IF(AND(M11=Datos!$B$76,X11&lt;0.75,X11&gt;0.49),Datos!$B$75,M11))))))))),M11)))</f>
        <v>Moderado - 3</v>
      </c>
      <c r="Z11" s="116" t="str">
        <f>IF(AND(W11=Datos!$B$65,Y11=Datos!$B$72),Datos!$D$65,IF(AND(W11=Datos!$B$65,Y11=Datos!$B$73),Datos!$E$65,IF(AND(W11=Datos!$B$65,Y11=Datos!$B$74),Datos!$F$65,IF(AND(W11=Datos!$B$65,Y11=Datos!$B$75),Datos!$G$65,IF(AND(W11=Datos!$B$65,Y11=Datos!$B$76),Datos!$H$65,IF(AND(W11=Datos!$B$66,Y11=Datos!$B$72),Datos!$D$66,IF(AND(W11=Datos!$B$66,Y11=Datos!$B$73),Datos!$E$66,IF(AND(W11=Datos!$B$66,Y11=Datos!$B$74),Datos!$F$66,IF(AND(W11=Datos!$B$66,Y11=Datos!$B$75),Datos!$G$66,IF(AND(W11=Datos!$B$66,Y11=Datos!$B$76),Datos!$H$66,IF(AND(W11=Datos!$B$67,Y11=Datos!$B$72),Datos!$D$67,IF(AND(W11=Datos!$B$67,Y11=Datos!$B$73),Datos!$E$67,IF(AND(W11=Datos!$B$67,Y11=Datos!$B$74),Datos!$F$67,IF(AND(W11=Datos!$B$67,Y11=Datos!$B$75),Datos!$G$67,IF(AND(W11=Datos!$B$67,Y11=Datos!$B$76),Datos!$H$67,IF(AND(W11=Datos!$B$68,Y11=Datos!$B$72),Datos!$D$68,IF(AND(W11=Datos!$B$68,Y11=Datos!$B$73),Datos!$E$68,IF(AND(W11=Datos!$B$68,Y11=Datos!$B$74),Datos!$F$68,IF(AND(W11=Datos!$B$68,Y11=Datos!$B$75),Datos!$G$68,IF(AND(W11=Datos!$B$68,Y11=Datos!$B$76),Datos!$H$68,IF(AND(W11=Datos!$B$69,Y11=Datos!$B$72),Datos!$D$69,IF(AND(W11=Datos!$B$69,Y11=Datos!$B$73),Datos!$E$69,IF(AND(W11=Datos!$B$69,Y11=Datos!$B$74),Datos!$F$69,IF(AND(W11=Datos!$B$69,Y11=Datos!$B$75),Datos!$G$69,IF(AND(W11=Datos!$B$69,Y11=Datos!$B$76),Datos!$H$69,"-")))))))))))))))))))))))))</f>
        <v>MODERADO 6</v>
      </c>
      <c r="AA11" s="124" t="s">
        <v>182</v>
      </c>
    </row>
    <row r="12" spans="2:27" ht="36.75" customHeight="1" x14ac:dyDescent="0.25">
      <c r="B12" s="95"/>
      <c r="C12" s="92"/>
      <c r="D12" s="92"/>
      <c r="E12" s="98" t="s">
        <v>536</v>
      </c>
      <c r="F12" s="98"/>
      <c r="G12" s="82" t="s">
        <v>369</v>
      </c>
      <c r="H12" s="92"/>
      <c r="I12" s="92"/>
      <c r="J12" s="128"/>
      <c r="K12" s="29" t="s">
        <v>521</v>
      </c>
      <c r="L12" s="117"/>
      <c r="M12" s="117"/>
      <c r="N12" s="117"/>
      <c r="O12" s="12" t="s">
        <v>541</v>
      </c>
      <c r="P12" s="12" t="s">
        <v>167</v>
      </c>
      <c r="Q12" s="58" t="s">
        <v>176</v>
      </c>
      <c r="R12" s="58" t="s">
        <v>178</v>
      </c>
      <c r="S12" s="58" t="s">
        <v>178</v>
      </c>
      <c r="T12" s="58"/>
      <c r="U12" s="32">
        <f>((IF(Q12=Datos!$B$83,0,IF(Q12=Datos!$B$84,5,IF(Q12=Datos!$B$85,10,IF(Q12=Datos!$B$86,15,IF(Q12=Datos!$B$87,20,IF(Q12=Datos!$B$88,25,0)))))))/100)+((IF(R12=Datos!$B$83,0,IF(R12=Datos!$B$84,5,IF(R12=Datos!$B$85,10,IF(R12=Datos!$B$86,15,IF(R12=Datos!$B$87,20,IF(R12=Datos!$B$88,25,0)))))))/100)+((IF(S12=Datos!$B$83,0,IF(S12=Datos!$B$84,5,IF(S12=Datos!$B$85,10,IF(S12=Datos!$B$86,15,IF(S12=Datos!$B$87,20,IF(S12=Datos!$B$88,25,0)))))))/100)+((IF(T12=Datos!$B$83,0,IF(T12=Datos!$B$84,5,IF(T12=Datos!$B$85,10,IF(T12=Datos!$B$86,15,IF(T12=Datos!$B$87,20,IF(T12=Datos!$B$88,25,0)))))))/100)</f>
        <v>0.5</v>
      </c>
      <c r="V12" s="120"/>
      <c r="W12" s="92"/>
      <c r="X12" s="120"/>
      <c r="Y12" s="92"/>
      <c r="Z12" s="117"/>
      <c r="AA12" s="125"/>
    </row>
    <row r="13" spans="2:27" ht="30" customHeight="1" x14ac:dyDescent="0.25">
      <c r="B13" s="95"/>
      <c r="C13" s="92"/>
      <c r="D13" s="92"/>
      <c r="E13" s="92" t="s">
        <v>538</v>
      </c>
      <c r="F13" s="92"/>
      <c r="G13" s="58" t="s">
        <v>369</v>
      </c>
      <c r="H13" s="92"/>
      <c r="I13" s="92"/>
      <c r="J13" s="128"/>
      <c r="K13" s="29" t="s">
        <v>522</v>
      </c>
      <c r="L13" s="117"/>
      <c r="M13" s="117"/>
      <c r="N13" s="117"/>
      <c r="O13" s="12"/>
      <c r="P13" s="12"/>
      <c r="Q13" s="58"/>
      <c r="R13" s="58"/>
      <c r="S13" s="58"/>
      <c r="T13" s="58"/>
      <c r="U13" s="32">
        <f>((IF(Q13=Datos!$B$83,0,IF(Q13=Datos!$B$84,5,IF(Q13=Datos!$B$85,10,IF(Q13=Datos!$B$86,15,IF(Q13=Datos!$B$87,20,IF(Q13=Datos!$B$88,25,0)))))))/100)+((IF(R13=Datos!$B$83,0,IF(R13=Datos!$B$84,5,IF(R13=Datos!$B$85,10,IF(R13=Datos!$B$86,15,IF(R13=Datos!$B$87,20,IF(R13=Datos!$B$88,25,0)))))))/100)+((IF(S13=Datos!$B$83,0,IF(S13=Datos!$B$84,5,IF(S13=Datos!$B$85,10,IF(S13=Datos!$B$86,15,IF(S13=Datos!$B$87,20,IF(S13=Datos!$B$88,25,0)))))))/100)+((IF(T13=Datos!$B$83,0,IF(T13=Datos!$B$84,5,IF(T13=Datos!$B$85,10,IF(T13=Datos!$B$86,15,IF(T13=Datos!$B$87,20,IF(T13=Datos!$B$88,25,0)))))))/100)</f>
        <v>0</v>
      </c>
      <c r="V13" s="120"/>
      <c r="W13" s="92"/>
      <c r="X13" s="120"/>
      <c r="Y13" s="92"/>
      <c r="Z13" s="117"/>
      <c r="AA13" s="125"/>
    </row>
    <row r="14" spans="2:27" ht="30" customHeight="1" x14ac:dyDescent="0.25">
      <c r="B14" s="95"/>
      <c r="C14" s="92"/>
      <c r="D14" s="92"/>
      <c r="E14" s="122" t="s">
        <v>537</v>
      </c>
      <c r="F14" s="123"/>
      <c r="G14" s="58" t="s">
        <v>369</v>
      </c>
      <c r="H14" s="92"/>
      <c r="I14" s="92"/>
      <c r="J14" s="128"/>
      <c r="K14" s="77" t="s">
        <v>539</v>
      </c>
      <c r="L14" s="117"/>
      <c r="M14" s="117"/>
      <c r="N14" s="117"/>
      <c r="O14" s="12"/>
      <c r="P14" s="12"/>
      <c r="Q14" s="58"/>
      <c r="R14" s="58"/>
      <c r="S14" s="58"/>
      <c r="T14" s="58"/>
      <c r="U14" s="32">
        <f>((IF(Q14=Datos!$B$83,0,IF(Q14=Datos!$B$84,5,IF(Q14=Datos!$B$85,10,IF(Q14=Datos!$B$86,15,IF(Q14=Datos!$B$87,20,IF(Q14=Datos!$B$88,25,0)))))))/100)+((IF(R14=Datos!$B$83,0,IF(R14=Datos!$B$84,5,IF(R14=Datos!$B$85,10,IF(R14=Datos!$B$86,15,IF(R14=Datos!$B$87,20,IF(R14=Datos!$B$88,25,0)))))))/100)+((IF(S14=Datos!$B$83,0,IF(S14=Datos!$B$84,5,IF(S14=Datos!$B$85,10,IF(S14=Datos!$B$86,15,IF(S14=Datos!$B$87,20,IF(S14=Datos!$B$88,25,0)))))))/100)+((IF(T14=Datos!$B$83,0,IF(T14=Datos!$B$84,5,IF(T14=Datos!$B$85,10,IF(T14=Datos!$B$86,15,IF(T14=Datos!$B$87,20,IF(T14=Datos!$B$88,25,0)))))))/100)</f>
        <v>0</v>
      </c>
      <c r="V14" s="120"/>
      <c r="W14" s="92"/>
      <c r="X14" s="120"/>
      <c r="Y14" s="92"/>
      <c r="Z14" s="117"/>
      <c r="AA14" s="125"/>
    </row>
    <row r="15" spans="2:27" ht="30" customHeight="1" x14ac:dyDescent="0.25">
      <c r="B15" s="95"/>
      <c r="C15" s="92"/>
      <c r="D15" s="92"/>
      <c r="E15" s="92"/>
      <c r="F15" s="92"/>
      <c r="G15" s="58"/>
      <c r="H15" s="92"/>
      <c r="I15" s="92"/>
      <c r="J15" s="128"/>
      <c r="K15" s="29"/>
      <c r="L15" s="117"/>
      <c r="M15" s="117"/>
      <c r="N15" s="117"/>
      <c r="O15" s="12"/>
      <c r="P15" s="12"/>
      <c r="Q15" s="58"/>
      <c r="R15" s="58"/>
      <c r="S15" s="58"/>
      <c r="T15" s="58"/>
      <c r="U15" s="32">
        <f>((IF(Q15=Datos!$B$83,0,IF(Q15=Datos!$B$84,5,IF(Q15=Datos!$B$85,10,IF(Q15=Datos!$B$86,15,IF(Q15=Datos!$B$87,20,IF(Q15=Datos!$B$88,25,0)))))))/100)+((IF(R15=Datos!$B$83,0,IF(R15=Datos!$B$84,5,IF(R15=Datos!$B$85,10,IF(R15=Datos!$B$86,15,IF(R15=Datos!$B$87,20,IF(R15=Datos!$B$88,25,0)))))))/100)+((IF(S15=Datos!$B$83,0,IF(S15=Datos!$B$84,5,IF(S15=Datos!$B$85,10,IF(S15=Datos!$B$86,15,IF(S15=Datos!$B$87,20,IF(S15=Datos!$B$88,25,0)))))))/100)+((IF(T15=Datos!$B$83,0,IF(T15=Datos!$B$84,5,IF(T15=Datos!$B$85,10,IF(T15=Datos!$B$86,15,IF(T15=Datos!$B$87,20,IF(T15=Datos!$B$88,25,0)))))))/100)</f>
        <v>0</v>
      </c>
      <c r="V15" s="120"/>
      <c r="W15" s="92"/>
      <c r="X15" s="120"/>
      <c r="Y15" s="92"/>
      <c r="Z15" s="117"/>
      <c r="AA15" s="125"/>
    </row>
    <row r="16" spans="2:27" ht="30" customHeight="1" thickBot="1" x14ac:dyDescent="0.3">
      <c r="B16" s="96"/>
      <c r="C16" s="97"/>
      <c r="D16" s="97"/>
      <c r="E16" s="97"/>
      <c r="F16" s="97"/>
      <c r="G16" s="66"/>
      <c r="H16" s="97"/>
      <c r="I16" s="97"/>
      <c r="J16" s="129"/>
      <c r="K16" s="67"/>
      <c r="L16" s="118"/>
      <c r="M16" s="118"/>
      <c r="N16" s="118"/>
      <c r="O16" s="68"/>
      <c r="P16" s="68"/>
      <c r="Q16" s="66"/>
      <c r="R16" s="66"/>
      <c r="S16" s="66"/>
      <c r="T16" s="66"/>
      <c r="U16" s="69">
        <f>((IF(Q16=Datos!$B$83,0,IF(Q16=Datos!$B$84,5,IF(Q16=Datos!$B$85,10,IF(Q16=Datos!$B$86,15,IF(Q16=Datos!$B$87,20,IF(Q16=Datos!$B$88,25,0)))))))/100)+((IF(R16=Datos!$B$83,0,IF(R16=Datos!$B$84,5,IF(R16=Datos!$B$85,10,IF(R16=Datos!$B$86,15,IF(R16=Datos!$B$87,20,IF(R16=Datos!$B$88,25,0)))))))/100)+((IF(S16=Datos!$B$83,0,IF(S16=Datos!$B$84,5,IF(S16=Datos!$B$85,10,IF(S16=Datos!$B$86,15,IF(S16=Datos!$B$87,20,IF(S16=Datos!$B$88,25,0)))))))/100)+((IF(T16=Datos!$B$83,0,IF(T16=Datos!$B$84,5,IF(T16=Datos!$B$85,10,IF(T16=Datos!$B$86,15,IF(T16=Datos!$B$87,20,IF(T16=Datos!$B$88,25,0)))))))/100)</f>
        <v>0</v>
      </c>
      <c r="V16" s="121"/>
      <c r="W16" s="97"/>
      <c r="X16" s="121"/>
      <c r="Y16" s="97"/>
      <c r="Z16" s="118"/>
      <c r="AA16" s="126"/>
    </row>
    <row r="17" spans="2:27" ht="37.5" customHeight="1" x14ac:dyDescent="0.25">
      <c r="B17" s="93" t="s">
        <v>40</v>
      </c>
      <c r="C17" s="94"/>
      <c r="D17" s="94" t="str">
        <f>IF(B17="","-",VLOOKUP(B17,Datos!$B$4:$C$25,2,FALSE))</f>
        <v>Fomentar y desarrollar la Gestión Investigativa de alto impacto, a través de la formulación de estrategias, programas y proyectos, a fin de aportar a la consecución de los objetivos y cumplimiento de las funciones institucionales y a los fines esenciales del estado.</v>
      </c>
      <c r="E17" s="94" t="s">
        <v>542</v>
      </c>
      <c r="F17" s="94"/>
      <c r="G17" s="62" t="s">
        <v>369</v>
      </c>
      <c r="H17" s="94" t="s">
        <v>523</v>
      </c>
      <c r="I17" s="94" t="s">
        <v>543</v>
      </c>
      <c r="J17" s="127" t="s">
        <v>157</v>
      </c>
      <c r="K17" s="63" t="s">
        <v>520</v>
      </c>
      <c r="L17" s="116" t="s">
        <v>399</v>
      </c>
      <c r="M17" s="116" t="s">
        <v>86</v>
      </c>
      <c r="N17" s="116" t="str">
        <f>IF(AND(L17=Datos!$B$65,M17=Datos!$B$72),Datos!$D$65,IF(AND(L17=Datos!$B$65,M17=Datos!$B$73),Datos!$E$65,IF(AND(L17=Datos!$B$65,M17=Datos!$B$74),Datos!$F$65,IF(AND(L17=Datos!$B$65,M17=Datos!$B$75),Datos!$G$65,IF(AND(L17=Datos!$B$65,M17=Datos!$B$76),Datos!$H$65,IF(AND(L17=Datos!$B$66,M17=Datos!$B$72),Datos!$D$66,IF(AND(L17=Datos!$B$66,M17=Datos!$B$73),Datos!$E$66,IF(AND(L17=Datos!$B$66,M17=Datos!$B$74),Datos!$F$66,IF(AND(L17=Datos!$B$66,M17=Datos!$B$75),Datos!$G$66,IF(AND(L17=Datos!$B$66,M17=Datos!$B$76),Datos!$H$66,IF(AND(L17=Datos!$B$67,M17=Datos!$B$72),Datos!$D$67,IF(AND(L17=Datos!$B$67,M17=Datos!$B$73),Datos!$E$67,IF(AND(L17=Datos!$B$67,M17=Datos!$B$74),Datos!$F$67,IF(AND(L17=Datos!$B$67,M17=Datos!$B$75),Datos!$G$67,IF(AND(L17=Datos!$B$67,M17=Datos!$B$76),Datos!$H$67,IF(AND(L17=Datos!$B$68,M17=Datos!$B$72),Datos!$D$68,IF(AND(L17=Datos!$B$68,M17=Datos!$B$73),Datos!$E$68,IF(AND(L17=Datos!$B$68,M17=Datos!$B$74),Datos!$F$68,IF(AND(L17=Datos!$B$68,M17=Datos!$B$75),Datos!$G$68,IF(AND(L17=Datos!$B$68,M17=Datos!$B$76),Datos!$H$68,IF(AND(L17=Datos!$B$69,M17=Datos!$B$72),Datos!$D$69,IF(AND(L17=Datos!$B$69,M17=Datos!$B$73),Datos!$E$69,IF(AND(L17=Datos!$B$69,M17=Datos!$B$74),Datos!$F$69,IF(AND(L17=Datos!$B$69,M17=Datos!$B$75),Datos!$G$69,IF(AND(L17=Datos!$B$69,M17=Datos!$B$76),Datos!$H$69,"-")))))))))))))))))))))))))</f>
        <v>MODERADO 6</v>
      </c>
      <c r="O17" s="64" t="s">
        <v>544</v>
      </c>
      <c r="P17" s="64" t="s">
        <v>167</v>
      </c>
      <c r="Q17" s="62" t="s">
        <v>177</v>
      </c>
      <c r="R17" s="62" t="s">
        <v>179</v>
      </c>
      <c r="S17" s="62" t="s">
        <v>178</v>
      </c>
      <c r="T17" s="62" t="s">
        <v>179</v>
      </c>
      <c r="U17" s="65">
        <f>((IF(Q17=Datos!$B$83,0,IF(Q17=Datos!$B$84,5,IF(Q17=Datos!$B$85,10,IF(Q17=Datos!$B$86,15,IF(Q17=Datos!$B$87,20,IF(Q17=Datos!$B$88,25,0)))))))/100)+((IF(R17=Datos!$B$83,0,IF(R17=Datos!$B$84,5,IF(R17=Datos!$B$85,10,IF(R17=Datos!$B$86,15,IF(R17=Datos!$B$87,20,IF(R17=Datos!$B$88,25,0)))))))/100)+((IF(S17=Datos!$B$83,0,IF(S17=Datos!$B$84,5,IF(S17=Datos!$B$85,10,IF(S17=Datos!$B$86,15,IF(S17=Datos!$B$87,20,IF(S17=Datos!$B$88,25,0)))))))/100)+((IF(T17=Datos!$B$83,0,IF(T17=Datos!$B$84,5,IF(T17=Datos!$B$85,10,IF(T17=Datos!$B$86,15,IF(T17=Datos!$B$87,20,IF(T17=Datos!$B$88,25,0)))))))/100)</f>
        <v>0.85000000000000009</v>
      </c>
      <c r="V17" s="119">
        <f>IF(ISERROR((IF(P17=Datos!$B$80,SGC!U17,0)+IF(P18=Datos!$B$80,SGC!U18,0)+IF(P19=Datos!$B$80,SGC!U19,0)+IF(P20=Datos!$B$80,SGC!U20,0)+IF(P21=Datos!$B$80,SGC!U21,0)+IF(P22=Datos!$B$80,SGC!U22,0))/(IF(P17=Datos!$B$80,1,0)+IF(P18=Datos!$B$80,1,0)+IF(P19=Datos!$B$80,1,0)+IF(P20=Datos!$B$80,1,0)+IF(P21=Datos!$B$80,1,0)+IF(P22=Datos!$B$80,1,0))),0,(IF(P17=Datos!$B$80,SGC!U17,0)+IF(P18=Datos!$B$80,SGC!U18,0)+IF(P19=Datos!$B$80,SGC!U19,0)+IF(P20=Datos!$B$80,SGC!U20,0)+IF(P21=Datos!$B$80,SGC!U21,0)+IF(P22=Datos!$B$80,SGC!U22,0))/(IF(P17=Datos!$B$80,1,0)+IF(P18=Datos!$B$80,1,0)+IF(P19=Datos!$B$80,1,0)+IF(P20=Datos!$B$80,1,0)+IF(P21=Datos!$B$80,1,0)+IF(P22=Datos!$B$80,1,0)))</f>
        <v>0.92500000000000004</v>
      </c>
      <c r="W17" s="94" t="str">
        <f>IF(L17="","-",(IF(V17&gt;0,(IF(L17=Datos!$B$65,Datos!$B$65,IF(AND(L17=Datos!$B$66,V17&gt;0.49),Datos!$B$65,IF(AND(L17=Datos!$B$67,V17&gt;0.74),Datos!$B$65,IF(AND(L17=Datos!$B$67,V17&lt;0.75,V17&gt;0.49),Datos!$B$66,IF(AND(L17=Datos!$B$68,V17&gt;0.74),Datos!$B$66,IF(AND(L17=Datos!$B$68,V17&lt;0.75,V17&gt;0.49),Datos!$B$67,IF(AND(L17=Datos!$B$69,V17&gt;0.74),Datos!$B$67,IF(AND(L17=Datos!$B$69,V17&lt;0.75,V17&gt;0.49),Datos!$B$68,L17))))))))),L17)))</f>
        <v>Raro - 1</v>
      </c>
      <c r="X17" s="119">
        <f>IF(ISERROR((IF(P17=Datos!$B$79,SGC!U17,0)+IF(P18=Datos!$B$79,SGC!U18,0)+IF(P19=Datos!$B$79,SGC!U19,0)+IF(P20=Datos!$B$79,SGC!U20,0)+IF(P21=Datos!$B$79,SGC!U21,0)+IF(P22=Datos!$B$79,SGC!U22,0))/(IF(P17=Datos!$B$79,1,0)+IF(P18=Datos!$B$79,1,0)+IF(P19=Datos!$B$79,1,0)+IF(P20=Datos!$B$79,1,0)+IF(P21=Datos!$B$79,1,0)+IF(P22=Datos!$B$79,1,0))),0,(IF(P17=Datos!$B$79,SGC!U17,0)+IF(P18=Datos!$B$79,SGC!U18,0)+IF(P19=Datos!$B$79,SGC!U19,0)+IF(P20=Datos!$B$79,SGC!U20,0)+IF(P21=Datos!$B$79,SGC!U21,0)+IF(P22=Datos!$B$79,SGC!U22,0))/(IF(P17=Datos!$B$79,1,0)+IF(P18=Datos!$B$79,1,0)+IF(P19=Datos!$B$79,1,0)+IF(P20=Datos!$B$79,1,0)+IF(P21=Datos!$B$79,1,0)+IF(P22=Datos!$B$79,1,0)))</f>
        <v>0</v>
      </c>
      <c r="Y17" s="94" t="str">
        <f>IF(M17="","-",(IF(X17&gt;0,(IF(M17=Datos!$B$72,Datos!$B$72,IF(AND(M17=Datos!$B$73,X17&gt;0.49),Datos!$B$72,IF(AND(M17=Datos!$B$74,X17&gt;0.74),Datos!$B$72,IF(AND(M17=Datos!$B$74,X17&lt;0.75,X17&gt;0.49),Datos!$B$73,IF(AND(M17=Datos!$B$75,X17&gt;0.74),Datos!$B$73,IF(AND(M17=Datos!$B$75,X17&lt;0.75,X17&gt;0.49),Datos!$B$74,IF(AND(M17=Datos!$B$76,X17&gt;0.74),Datos!$B$74,IF(AND(M17=Datos!$B$76,X17&lt;0.75,X17&gt;0.49),Datos!$B$75,M17))))))))),M17)))</f>
        <v>Moderado - 3</v>
      </c>
      <c r="Z17" s="116" t="str">
        <f>IF(AND(W17=Datos!$B$65,Y17=Datos!$B$72),Datos!$D$65,IF(AND(W17=Datos!$B$65,Y17=Datos!$B$73),Datos!$E$65,IF(AND(W17=Datos!$B$65,Y17=Datos!$B$74),Datos!$F$65,IF(AND(W17=Datos!$B$65,Y17=Datos!$B$75),Datos!$G$65,IF(AND(W17=Datos!$B$65,Y17=Datos!$B$76),Datos!$H$65,IF(AND(W17=Datos!$B$66,Y17=Datos!$B$72),Datos!$D$66,IF(AND(W17=Datos!$B$66,Y17=Datos!$B$73),Datos!$E$66,IF(AND(W17=Datos!$B$66,Y17=Datos!$B$74),Datos!$F$66,IF(AND(W17=Datos!$B$66,Y17=Datos!$B$75),Datos!$G$66,IF(AND(W17=Datos!$B$66,Y17=Datos!$B$76),Datos!$H$66,IF(AND(W17=Datos!$B$67,Y17=Datos!$B$72),Datos!$D$67,IF(AND(W17=Datos!$B$67,Y17=Datos!$B$73),Datos!$E$67,IF(AND(W17=Datos!$B$67,Y17=Datos!$B$74),Datos!$F$67,IF(AND(W17=Datos!$B$67,Y17=Datos!$B$75),Datos!$G$67,IF(AND(W17=Datos!$B$67,Y17=Datos!$B$76),Datos!$H$67,IF(AND(W17=Datos!$B$68,Y17=Datos!$B$72),Datos!$D$68,IF(AND(W17=Datos!$B$68,Y17=Datos!$B$73),Datos!$E$68,IF(AND(W17=Datos!$B$68,Y17=Datos!$B$74),Datos!$F$68,IF(AND(W17=Datos!$B$68,Y17=Datos!$B$75),Datos!$G$68,IF(AND(W17=Datos!$B$68,Y17=Datos!$B$76),Datos!$H$68,IF(AND(W17=Datos!$B$69,Y17=Datos!$B$72),Datos!$D$69,IF(AND(W17=Datos!$B$69,Y17=Datos!$B$73),Datos!$E$69,IF(AND(W17=Datos!$B$69,Y17=Datos!$B$74),Datos!$F$69,IF(AND(W17=Datos!$B$69,Y17=Datos!$B$75),Datos!$G$69,IF(AND(W17=Datos!$B$69,Y17=Datos!$B$76),Datos!$H$69,"-")))))))))))))))))))))))))</f>
        <v>MODERADO 3</v>
      </c>
      <c r="AA17" s="124" t="s">
        <v>184</v>
      </c>
    </row>
    <row r="18" spans="2:27" ht="44.25" customHeight="1" x14ac:dyDescent="0.25">
      <c r="B18" s="95"/>
      <c r="C18" s="92"/>
      <c r="D18" s="92"/>
      <c r="E18" s="92" t="s">
        <v>524</v>
      </c>
      <c r="F18" s="92"/>
      <c r="G18" s="58" t="s">
        <v>370</v>
      </c>
      <c r="H18" s="92"/>
      <c r="I18" s="92"/>
      <c r="J18" s="128"/>
      <c r="K18" s="29" t="s">
        <v>526</v>
      </c>
      <c r="L18" s="117"/>
      <c r="M18" s="117"/>
      <c r="N18" s="117"/>
      <c r="O18" s="76" t="s">
        <v>545</v>
      </c>
      <c r="P18" s="12" t="s">
        <v>167</v>
      </c>
      <c r="Q18" s="58" t="s">
        <v>179</v>
      </c>
      <c r="R18" s="58" t="s">
        <v>179</v>
      </c>
      <c r="S18" s="58" t="s">
        <v>179</v>
      </c>
      <c r="T18" s="58" t="s">
        <v>179</v>
      </c>
      <c r="U18" s="32">
        <f>((IF(Q18=Datos!$B$83,0,IF(Q18=Datos!$B$84,5,IF(Q18=Datos!$B$85,10,IF(Q18=Datos!$B$86,15,IF(Q18=Datos!$B$87,20,IF(Q18=Datos!$B$88,25,0)))))))/100)+((IF(R18=Datos!$B$83,0,IF(R18=Datos!$B$84,5,IF(R18=Datos!$B$85,10,IF(R18=Datos!$B$86,15,IF(R18=Datos!$B$87,20,IF(R18=Datos!$B$88,25,0)))))))/100)+((IF(S18=Datos!$B$83,0,IF(S18=Datos!$B$84,5,IF(S18=Datos!$B$85,10,IF(S18=Datos!$B$86,15,IF(S18=Datos!$B$87,20,IF(S18=Datos!$B$88,25,0)))))))/100)+((IF(T18=Datos!$B$83,0,IF(T18=Datos!$B$84,5,IF(T18=Datos!$B$85,10,IF(T18=Datos!$B$86,15,IF(T18=Datos!$B$87,20,IF(T18=Datos!$B$88,25,0)))))))/100)</f>
        <v>1</v>
      </c>
      <c r="V18" s="120"/>
      <c r="W18" s="92"/>
      <c r="X18" s="120"/>
      <c r="Y18" s="92"/>
      <c r="Z18" s="117"/>
      <c r="AA18" s="125"/>
    </row>
    <row r="19" spans="2:27" ht="30" customHeight="1" x14ac:dyDescent="0.25">
      <c r="B19" s="95"/>
      <c r="C19" s="92"/>
      <c r="D19" s="92"/>
      <c r="E19" s="92"/>
      <c r="F19" s="92"/>
      <c r="G19" s="58"/>
      <c r="H19" s="92"/>
      <c r="I19" s="92"/>
      <c r="J19" s="128"/>
      <c r="K19" s="78" t="s">
        <v>522</v>
      </c>
      <c r="L19" s="117"/>
      <c r="M19" s="117"/>
      <c r="N19" s="117"/>
      <c r="O19" s="12"/>
      <c r="P19" s="12"/>
      <c r="Q19" s="58"/>
      <c r="R19" s="58"/>
      <c r="S19" s="58"/>
      <c r="T19" s="58"/>
      <c r="U19" s="32">
        <f>((IF(Q19=Datos!$B$83,0,IF(Q19=Datos!$B$84,5,IF(Q19=Datos!$B$85,10,IF(Q19=Datos!$B$86,15,IF(Q19=Datos!$B$87,20,IF(Q19=Datos!$B$88,25,0)))))))/100)+((IF(R19=Datos!$B$83,0,IF(R19=Datos!$B$84,5,IF(R19=Datos!$B$85,10,IF(R19=Datos!$B$86,15,IF(R19=Datos!$B$87,20,IF(R19=Datos!$B$88,25,0)))))))/100)+((IF(S19=Datos!$B$83,0,IF(S19=Datos!$B$84,5,IF(S19=Datos!$B$85,10,IF(S19=Datos!$B$86,15,IF(S19=Datos!$B$87,20,IF(S19=Datos!$B$88,25,0)))))))/100)+((IF(T19=Datos!$B$83,0,IF(T19=Datos!$B$84,5,IF(T19=Datos!$B$85,10,IF(T19=Datos!$B$86,15,IF(T19=Datos!$B$87,20,IF(T19=Datos!$B$88,25,0)))))))/100)</f>
        <v>0</v>
      </c>
      <c r="V19" s="120"/>
      <c r="W19" s="92"/>
      <c r="X19" s="120"/>
      <c r="Y19" s="92"/>
      <c r="Z19" s="117"/>
      <c r="AA19" s="125"/>
    </row>
    <row r="20" spans="2:27" ht="30" customHeight="1" x14ac:dyDescent="0.25">
      <c r="B20" s="95"/>
      <c r="C20" s="92"/>
      <c r="D20" s="92"/>
      <c r="E20" s="92" t="s">
        <v>525</v>
      </c>
      <c r="F20" s="92"/>
      <c r="G20" s="58" t="s">
        <v>369</v>
      </c>
      <c r="H20" s="92"/>
      <c r="I20" s="92"/>
      <c r="J20" s="128"/>
      <c r="K20" s="29"/>
      <c r="L20" s="117"/>
      <c r="M20" s="117"/>
      <c r="N20" s="117"/>
      <c r="O20" s="12"/>
      <c r="P20" s="12"/>
      <c r="Q20" s="58"/>
      <c r="R20" s="58"/>
      <c r="S20" s="58"/>
      <c r="T20" s="58"/>
      <c r="U20" s="32">
        <f>((IF(Q20=Datos!$B$83,0,IF(Q20=Datos!$B$84,5,IF(Q20=Datos!$B$85,10,IF(Q20=Datos!$B$86,15,IF(Q20=Datos!$B$87,20,IF(Q20=Datos!$B$88,25,0)))))))/100)+((IF(R20=Datos!$B$83,0,IF(R20=Datos!$B$84,5,IF(R20=Datos!$B$85,10,IF(R20=Datos!$B$86,15,IF(R20=Datos!$B$87,20,IF(R20=Datos!$B$88,25,0)))))))/100)+((IF(S20=Datos!$B$83,0,IF(S20=Datos!$B$84,5,IF(S20=Datos!$B$85,10,IF(S20=Datos!$B$86,15,IF(S20=Datos!$B$87,20,IF(S20=Datos!$B$88,25,0)))))))/100)+((IF(T20=Datos!$B$83,0,IF(T20=Datos!$B$84,5,IF(T20=Datos!$B$85,10,IF(T20=Datos!$B$86,15,IF(T20=Datos!$B$87,20,IF(T20=Datos!$B$88,25,0)))))))/100)</f>
        <v>0</v>
      </c>
      <c r="V20" s="120"/>
      <c r="W20" s="92"/>
      <c r="X20" s="120"/>
      <c r="Y20" s="92"/>
      <c r="Z20" s="117"/>
      <c r="AA20" s="125"/>
    </row>
    <row r="21" spans="2:27" ht="30" customHeight="1" x14ac:dyDescent="0.25">
      <c r="B21" s="95"/>
      <c r="C21" s="92"/>
      <c r="D21" s="92"/>
      <c r="E21" s="92"/>
      <c r="F21" s="92"/>
      <c r="G21" s="58"/>
      <c r="H21" s="92"/>
      <c r="I21" s="92"/>
      <c r="J21" s="128"/>
      <c r="K21" s="29"/>
      <c r="L21" s="117"/>
      <c r="M21" s="117"/>
      <c r="N21" s="117"/>
      <c r="O21" s="12"/>
      <c r="P21" s="12"/>
      <c r="Q21" s="58"/>
      <c r="R21" s="58"/>
      <c r="S21" s="58"/>
      <c r="T21" s="58"/>
      <c r="U21" s="32">
        <f>((IF(Q21=Datos!$B$83,0,IF(Q21=Datos!$B$84,5,IF(Q21=Datos!$B$85,10,IF(Q21=Datos!$B$86,15,IF(Q21=Datos!$B$87,20,IF(Q21=Datos!$B$88,25,0)))))))/100)+((IF(R21=Datos!$B$83,0,IF(R21=Datos!$B$84,5,IF(R21=Datos!$B$85,10,IF(R21=Datos!$B$86,15,IF(R21=Datos!$B$87,20,IF(R21=Datos!$B$88,25,0)))))))/100)+((IF(S21=Datos!$B$83,0,IF(S21=Datos!$B$84,5,IF(S21=Datos!$B$85,10,IF(S21=Datos!$B$86,15,IF(S21=Datos!$B$87,20,IF(S21=Datos!$B$88,25,0)))))))/100)+((IF(T21=Datos!$B$83,0,IF(T21=Datos!$B$84,5,IF(T21=Datos!$B$85,10,IF(T21=Datos!$B$86,15,IF(T21=Datos!$B$87,20,IF(T21=Datos!$B$88,25,0)))))))/100)</f>
        <v>0</v>
      </c>
      <c r="V21" s="120"/>
      <c r="W21" s="92"/>
      <c r="X21" s="120"/>
      <c r="Y21" s="92"/>
      <c r="Z21" s="117"/>
      <c r="AA21" s="125"/>
    </row>
    <row r="22" spans="2:27" ht="30" customHeight="1" thickBot="1" x14ac:dyDescent="0.3">
      <c r="B22" s="96"/>
      <c r="C22" s="97"/>
      <c r="D22" s="97"/>
      <c r="E22" s="97"/>
      <c r="F22" s="97"/>
      <c r="G22" s="66"/>
      <c r="H22" s="97"/>
      <c r="I22" s="97"/>
      <c r="J22" s="129"/>
      <c r="K22" s="67"/>
      <c r="L22" s="118"/>
      <c r="M22" s="118"/>
      <c r="N22" s="118"/>
      <c r="O22" s="68"/>
      <c r="P22" s="68"/>
      <c r="Q22" s="66"/>
      <c r="R22" s="66"/>
      <c r="S22" s="66"/>
      <c r="T22" s="66"/>
      <c r="U22" s="69">
        <f>((IF(Q22=Datos!$B$83,0,IF(Q22=Datos!$B$84,5,IF(Q22=Datos!$B$85,10,IF(Q22=Datos!$B$86,15,IF(Q22=Datos!$B$87,20,IF(Q22=Datos!$B$88,25,0)))))))/100)+((IF(R22=Datos!$B$83,0,IF(R22=Datos!$B$84,5,IF(R22=Datos!$B$85,10,IF(R22=Datos!$B$86,15,IF(R22=Datos!$B$87,20,IF(R22=Datos!$B$88,25,0)))))))/100)+((IF(S22=Datos!$B$83,0,IF(S22=Datos!$B$84,5,IF(S22=Datos!$B$85,10,IF(S22=Datos!$B$86,15,IF(S22=Datos!$B$87,20,IF(S22=Datos!$B$88,25,0)))))))/100)+((IF(T22=Datos!$B$83,0,IF(T22=Datos!$B$84,5,IF(T22=Datos!$B$85,10,IF(T22=Datos!$B$86,15,IF(T22=Datos!$B$87,20,IF(T22=Datos!$B$88,25,0)))))))/100)</f>
        <v>0</v>
      </c>
      <c r="V22" s="121"/>
      <c r="W22" s="97"/>
      <c r="X22" s="121"/>
      <c r="Y22" s="97"/>
      <c r="Z22" s="118"/>
      <c r="AA22" s="126"/>
    </row>
    <row r="23" spans="2:27" ht="42" customHeight="1" x14ac:dyDescent="0.25">
      <c r="B23" s="93" t="s">
        <v>40</v>
      </c>
      <c r="C23" s="94"/>
      <c r="D23" s="94" t="str">
        <f>IF(B23="","-",VLOOKUP(B23,Datos!$B$4:$C$25,2,FALSE))</f>
        <v>Fomentar y desarrollar la Gestión Investigativa de alto impacto, a través de la formulación de estrategias, programas y proyectos, a fin de aportar a la consecución de los objetivos y cumplimiento de las funciones institucionales y a los fines esenciales del estado.</v>
      </c>
      <c r="E23" s="94" t="s">
        <v>528</v>
      </c>
      <c r="F23" s="94"/>
      <c r="G23" s="62" t="s">
        <v>369</v>
      </c>
      <c r="H23" s="94" t="s">
        <v>546</v>
      </c>
      <c r="I23" s="94" t="s">
        <v>527</v>
      </c>
      <c r="J23" s="127" t="s">
        <v>160</v>
      </c>
      <c r="K23" s="63" t="s">
        <v>529</v>
      </c>
      <c r="L23" s="116" t="s">
        <v>399</v>
      </c>
      <c r="M23" s="116" t="s">
        <v>404</v>
      </c>
      <c r="N23" s="116" t="str">
        <f>IF(AND(L23=Datos!$B$65,M23=Datos!$B$72),Datos!$D$65,IF(AND(L23=Datos!$B$65,M23=Datos!$B$73),Datos!$E$65,IF(AND(L23=Datos!$B$65,M23=Datos!$B$74),Datos!$F$65,IF(AND(L23=Datos!$B$65,M23=Datos!$B$75),Datos!$G$65,IF(AND(L23=Datos!$B$65,M23=Datos!$B$76),Datos!$H$65,IF(AND(L23=Datos!$B$66,M23=Datos!$B$72),Datos!$D$66,IF(AND(L23=Datos!$B$66,M23=Datos!$B$73),Datos!$E$66,IF(AND(L23=Datos!$B$66,M23=Datos!$B$74),Datos!$F$66,IF(AND(L23=Datos!$B$66,M23=Datos!$B$75),Datos!$G$66,IF(AND(L23=Datos!$B$66,M23=Datos!$B$76),Datos!$H$66,IF(AND(L23=Datos!$B$67,M23=Datos!$B$72),Datos!$D$67,IF(AND(L23=Datos!$B$67,M23=Datos!$B$73),Datos!$E$67,IF(AND(L23=Datos!$B$67,M23=Datos!$B$74),Datos!$F$67,IF(AND(L23=Datos!$B$67,M23=Datos!$B$75),Datos!$G$67,IF(AND(L23=Datos!$B$67,M23=Datos!$B$76),Datos!$H$67,IF(AND(L23=Datos!$B$68,M23=Datos!$B$72),Datos!$D$68,IF(AND(L23=Datos!$B$68,M23=Datos!$B$73),Datos!$E$68,IF(AND(L23=Datos!$B$68,M23=Datos!$B$74),Datos!$F$68,IF(AND(L23=Datos!$B$68,M23=Datos!$B$75),Datos!$G$68,IF(AND(L23=Datos!$B$68,M23=Datos!$B$76),Datos!$H$68,IF(AND(L23=Datos!$B$69,M23=Datos!$B$72),Datos!$D$69,IF(AND(L23=Datos!$B$69,M23=Datos!$B$73),Datos!$E$69,IF(AND(L23=Datos!$B$69,M23=Datos!$B$74),Datos!$F$69,IF(AND(L23=Datos!$B$69,M23=Datos!$B$75),Datos!$G$69,IF(AND(L23=Datos!$B$69,M23=Datos!$B$76),Datos!$H$69,"-")))))))))))))))))))))))))</f>
        <v>ALTA-IMPORTANTE 8</v>
      </c>
      <c r="O23" s="64" t="s">
        <v>531</v>
      </c>
      <c r="P23" s="64" t="s">
        <v>167</v>
      </c>
      <c r="Q23" s="62" t="s">
        <v>179</v>
      </c>
      <c r="R23" s="62" t="s">
        <v>179</v>
      </c>
      <c r="S23" s="62" t="s">
        <v>179</v>
      </c>
      <c r="T23" s="62" t="s">
        <v>179</v>
      </c>
      <c r="U23" s="65">
        <f>((IF(Q23=Datos!$B$83,0,IF(Q23=Datos!$B$84,5,IF(Q23=Datos!$B$85,10,IF(Q23=Datos!$B$86,15,IF(Q23=Datos!$B$87,20,IF(Q23=Datos!$B$88,25,0)))))))/100)+((IF(R23=Datos!$B$83,0,IF(R23=Datos!$B$84,5,IF(R23=Datos!$B$85,10,IF(R23=Datos!$B$86,15,IF(R23=Datos!$B$87,20,IF(R23=Datos!$B$88,25,0)))))))/100)+((IF(S23=Datos!$B$83,0,IF(S23=Datos!$B$84,5,IF(S23=Datos!$B$85,10,IF(S23=Datos!$B$86,15,IF(S23=Datos!$B$87,20,IF(S23=Datos!$B$88,25,0)))))))/100)+((IF(T23=Datos!$B$83,0,IF(T23=Datos!$B$84,5,IF(T23=Datos!$B$85,10,IF(T23=Datos!$B$86,15,IF(T23=Datos!$B$87,20,IF(T23=Datos!$B$88,25,0)))))))/100)</f>
        <v>1</v>
      </c>
      <c r="V23" s="119">
        <f>IF(ISERROR((IF(P23=Datos!$B$80,SGC!U23,0)+IF(P24=Datos!$B$80,SGC!U24,0)+IF(P25=Datos!$B$80,SGC!U25,0)+IF(P26=Datos!$B$80,SGC!U26,0)+IF(P27=Datos!$B$80,SGC!U27,0)+IF(P28=Datos!$B$80,SGC!U28,0))/(IF(P23=Datos!$B$80,1,0)+IF(P24=Datos!$B$80,1,0)+IF(P25=Datos!$B$80,1,0)+IF(P26=Datos!$B$80,1,0)+IF(P27=Datos!$B$80,1,0)+IF(P28=Datos!$B$80,1,0))),0,(IF(P23=Datos!$B$80,SGC!U23,0)+IF(P24=Datos!$B$80,SGC!U24,0)+IF(P25=Datos!$B$80,SGC!U25,0)+IF(P26=Datos!$B$80,SGC!U26,0)+IF(P27=Datos!$B$80,SGC!U27,0)+IF(P28=Datos!$B$80,SGC!U28,0))/(IF(P23=Datos!$B$80,1,0)+IF(P24=Datos!$B$80,1,0)+IF(P25=Datos!$B$80,1,0)+IF(P26=Datos!$B$80,1,0)+IF(P27=Datos!$B$80,1,0)+IF(P28=Datos!$B$80,1,0)))</f>
        <v>1</v>
      </c>
      <c r="W23" s="94" t="str">
        <f>IF(L23="","-",(IF(V23&gt;0,(IF(L23=Datos!$B$65,Datos!$B$65,IF(AND(L23=Datos!$B$66,V23&gt;0.49),Datos!$B$65,IF(AND(L23=Datos!$B$67,V23&gt;0.74),Datos!$B$65,IF(AND(L23=Datos!$B$67,V23&lt;0.75,V23&gt;0.49),Datos!$B$66,IF(AND(L23=Datos!$B$68,V23&gt;0.74),Datos!$B$66,IF(AND(L23=Datos!$B$68,V23&lt;0.75,V23&gt;0.49),Datos!$B$67,IF(AND(L23=Datos!$B$69,V23&gt;0.74),Datos!$B$67,IF(AND(L23=Datos!$B$69,V23&lt;0.75,V23&gt;0.49),Datos!$B$68,L23))))))))),L23)))</f>
        <v>Raro - 1</v>
      </c>
      <c r="X23" s="119">
        <f>IF(ISERROR((IF(P23=Datos!$B$79,SGC!U23,0)+IF(P24=Datos!$B$79,SGC!U24,0)+IF(P25=Datos!$B$79,SGC!U25,0)+IF(P26=Datos!$B$79,SGC!U26,0)+IF(P27=Datos!$B$79,SGC!U27,0)+IF(P28=Datos!$B$79,SGC!U28,0))/(IF(P23=Datos!$B$79,1,0)+IF(P24=Datos!$B$79,1,0)+IF(P25=Datos!$B$79,1,0)+IF(P26=Datos!$B$79,1,0)+IF(P27=Datos!$B$79,1,0)+IF(P28=Datos!$B$79,1,0))),0,(IF(P23=Datos!$B$79,SGC!U23,0)+IF(P24=Datos!$B$79,SGC!U24,0)+IF(P25=Datos!$B$79,SGC!U25,0)+IF(P26=Datos!$B$79,SGC!U26,0)+IF(P27=Datos!$B$79,SGC!U27,0)+IF(P28=Datos!$B$79,SGC!U28,0))/(IF(P23=Datos!$B$79,1,0)+IF(P24=Datos!$B$79,1,0)+IF(P25=Datos!$B$79,1,0)+IF(P26=Datos!$B$79,1,0)+IF(P27=Datos!$B$79,1,0)+IF(P28=Datos!$B$79,1,0)))</f>
        <v>0</v>
      </c>
      <c r="Y23" s="94" t="str">
        <f>IF(M23="","-",(IF(X23&gt;0,(IF(M23=Datos!$B$72,Datos!$B$72,IF(AND(M23=Datos!$B$73,X23&gt;0.49),Datos!$B$72,IF(AND(M23=Datos!$B$74,X23&gt;0.74),Datos!$B$72,IF(AND(M23=Datos!$B$74,X23&lt;0.75,X23&gt;0.49),Datos!$B$73,IF(AND(M23=Datos!$B$75,X23&gt;0.74),Datos!$B$73,IF(AND(M23=Datos!$B$75,X23&lt;0.75,X23&gt;0.49),Datos!$B$74,IF(AND(M23=Datos!$B$76,X23&gt;0.74),Datos!$B$74,IF(AND(M23=Datos!$B$76,X23&lt;0.75,X23&gt;0.49),Datos!$B$75,M23))))))))),M23)))</f>
        <v>Mayor - 4</v>
      </c>
      <c r="Z23" s="116" t="str">
        <f>IF(AND(W23=Datos!$B$65,Y23=Datos!$B$72),Datos!$D$65,IF(AND(W23=Datos!$B$65,Y23=Datos!$B$73),Datos!$E$65,IF(AND(W23=Datos!$B$65,Y23=Datos!$B$74),Datos!$F$65,IF(AND(W23=Datos!$B$65,Y23=Datos!$B$75),Datos!$G$65,IF(AND(W23=Datos!$B$65,Y23=Datos!$B$76),Datos!$H$65,IF(AND(W23=Datos!$B$66,Y23=Datos!$B$72),Datos!$D$66,IF(AND(W23=Datos!$B$66,Y23=Datos!$B$73),Datos!$E$66,IF(AND(W23=Datos!$B$66,Y23=Datos!$B$74),Datos!$F$66,IF(AND(W23=Datos!$B$66,Y23=Datos!$B$75),Datos!$G$66,IF(AND(W23=Datos!$B$66,Y23=Datos!$B$76),Datos!$H$66,IF(AND(W23=Datos!$B$67,Y23=Datos!$B$72),Datos!$D$67,IF(AND(W23=Datos!$B$67,Y23=Datos!$B$73),Datos!$E$67,IF(AND(W23=Datos!$B$67,Y23=Datos!$B$74),Datos!$F$67,IF(AND(W23=Datos!$B$67,Y23=Datos!$B$75),Datos!$G$67,IF(AND(W23=Datos!$B$67,Y23=Datos!$B$76),Datos!$H$67,IF(AND(W23=Datos!$B$68,Y23=Datos!$B$72),Datos!$D$68,IF(AND(W23=Datos!$B$68,Y23=Datos!$B$73),Datos!$E$68,IF(AND(W23=Datos!$B$68,Y23=Datos!$B$74),Datos!$F$68,IF(AND(W23=Datos!$B$68,Y23=Datos!$B$75),Datos!$G$68,IF(AND(W23=Datos!$B$68,Y23=Datos!$B$76),Datos!$H$68,IF(AND(W23=Datos!$B$69,Y23=Datos!$B$72),Datos!$D$69,IF(AND(W23=Datos!$B$69,Y23=Datos!$B$73),Datos!$E$69,IF(AND(W23=Datos!$B$69,Y23=Datos!$B$74),Datos!$F$69,IF(AND(W23=Datos!$B$69,Y23=Datos!$B$75),Datos!$G$69,IF(AND(W23=Datos!$B$69,Y23=Datos!$B$76),Datos!$H$69,"-")))))))))))))))))))))))))</f>
        <v>ALTA-IMPORTANTE 4</v>
      </c>
      <c r="AA23" s="124" t="s">
        <v>182</v>
      </c>
    </row>
    <row r="24" spans="2:27" ht="30" customHeight="1" x14ac:dyDescent="0.25">
      <c r="B24" s="95"/>
      <c r="C24" s="92"/>
      <c r="D24" s="92"/>
      <c r="E24" s="92" t="s">
        <v>547</v>
      </c>
      <c r="F24" s="92"/>
      <c r="G24" s="58" t="s">
        <v>369</v>
      </c>
      <c r="H24" s="92"/>
      <c r="I24" s="92"/>
      <c r="J24" s="128"/>
      <c r="K24" s="29" t="s">
        <v>530</v>
      </c>
      <c r="L24" s="117"/>
      <c r="M24" s="117"/>
      <c r="N24" s="117"/>
      <c r="O24" s="12" t="s">
        <v>549</v>
      </c>
      <c r="P24" s="12" t="s">
        <v>167</v>
      </c>
      <c r="Q24" s="58" t="s">
        <v>179</v>
      </c>
      <c r="R24" s="58" t="s">
        <v>179</v>
      </c>
      <c r="S24" s="58" t="s">
        <v>179</v>
      </c>
      <c r="T24" s="58" t="s">
        <v>179</v>
      </c>
      <c r="U24" s="32">
        <f>((IF(Q24=Datos!$B$83,0,IF(Q24=Datos!$B$84,5,IF(Q24=Datos!$B$85,10,IF(Q24=Datos!$B$86,15,IF(Q24=Datos!$B$87,20,IF(Q24=Datos!$B$88,25,0)))))))/100)+((IF(R24=Datos!$B$83,0,IF(R24=Datos!$B$84,5,IF(R24=Datos!$B$85,10,IF(R24=Datos!$B$86,15,IF(R24=Datos!$B$87,20,IF(R24=Datos!$B$88,25,0)))))))/100)+((IF(S24=Datos!$B$83,0,IF(S24=Datos!$B$84,5,IF(S24=Datos!$B$85,10,IF(S24=Datos!$B$86,15,IF(S24=Datos!$B$87,20,IF(S24=Datos!$B$88,25,0)))))))/100)+((IF(T24=Datos!$B$83,0,IF(T24=Datos!$B$84,5,IF(T24=Datos!$B$85,10,IF(T24=Datos!$B$86,15,IF(T24=Datos!$B$87,20,IF(T24=Datos!$B$88,25,0)))))))/100)</f>
        <v>1</v>
      </c>
      <c r="V24" s="120"/>
      <c r="W24" s="92"/>
      <c r="X24" s="120"/>
      <c r="Y24" s="92"/>
      <c r="Z24" s="117"/>
      <c r="AA24" s="125"/>
    </row>
    <row r="25" spans="2:27" ht="30" customHeight="1" x14ac:dyDescent="0.25">
      <c r="B25" s="95"/>
      <c r="C25" s="92"/>
      <c r="D25" s="92"/>
      <c r="E25" s="92"/>
      <c r="F25" s="92"/>
      <c r="G25" s="58"/>
      <c r="H25" s="92"/>
      <c r="I25" s="92"/>
      <c r="J25" s="128"/>
      <c r="K25" s="29" t="s">
        <v>548</v>
      </c>
      <c r="L25" s="117"/>
      <c r="M25" s="117"/>
      <c r="N25" s="117"/>
      <c r="O25" s="12" t="s">
        <v>550</v>
      </c>
      <c r="P25" s="12" t="s">
        <v>167</v>
      </c>
      <c r="Q25" s="58" t="s">
        <v>179</v>
      </c>
      <c r="R25" s="58" t="s">
        <v>179</v>
      </c>
      <c r="S25" s="58" t="s">
        <v>179</v>
      </c>
      <c r="T25" s="58" t="s">
        <v>179</v>
      </c>
      <c r="U25" s="32">
        <f>((IF(Q25=Datos!$B$83,0,IF(Q25=Datos!$B$84,5,IF(Q25=Datos!$B$85,10,IF(Q25=Datos!$B$86,15,IF(Q25=Datos!$B$87,20,IF(Q25=Datos!$B$88,25,0)))))))/100)+((IF(R25=Datos!$B$83,0,IF(R25=Datos!$B$84,5,IF(R25=Datos!$B$85,10,IF(R25=Datos!$B$86,15,IF(R25=Datos!$B$87,20,IF(R25=Datos!$B$88,25,0)))))))/100)+((IF(S25=Datos!$B$83,0,IF(S25=Datos!$B$84,5,IF(S25=Datos!$B$85,10,IF(S25=Datos!$B$86,15,IF(S25=Datos!$B$87,20,IF(S25=Datos!$B$88,25,0)))))))/100)+((IF(T25=Datos!$B$83,0,IF(T25=Datos!$B$84,5,IF(T25=Datos!$B$85,10,IF(T25=Datos!$B$86,15,IF(T25=Datos!$B$87,20,IF(T25=Datos!$B$88,25,0)))))))/100)</f>
        <v>1</v>
      </c>
      <c r="V25" s="120"/>
      <c r="W25" s="92"/>
      <c r="X25" s="120"/>
      <c r="Y25" s="92"/>
      <c r="Z25" s="117"/>
      <c r="AA25" s="125"/>
    </row>
    <row r="26" spans="2:27" ht="30" customHeight="1" x14ac:dyDescent="0.25">
      <c r="B26" s="95"/>
      <c r="C26" s="92"/>
      <c r="D26" s="92"/>
      <c r="E26" s="92"/>
      <c r="F26" s="92"/>
      <c r="G26" s="58"/>
      <c r="H26" s="92"/>
      <c r="I26" s="92"/>
      <c r="J26" s="128"/>
      <c r="K26" s="29"/>
      <c r="L26" s="117"/>
      <c r="M26" s="117"/>
      <c r="N26" s="117"/>
      <c r="O26" s="12"/>
      <c r="P26" s="12"/>
      <c r="Q26" s="58"/>
      <c r="R26" s="58"/>
      <c r="S26" s="58"/>
      <c r="T26" s="58"/>
      <c r="U26" s="32">
        <f>((IF(Q26=Datos!$B$83,0,IF(Q26=Datos!$B$84,5,IF(Q26=Datos!$B$85,10,IF(Q26=Datos!$B$86,15,IF(Q26=Datos!$B$87,20,IF(Q26=Datos!$B$88,25,0)))))))/100)+((IF(R26=Datos!$B$83,0,IF(R26=Datos!$B$84,5,IF(R26=Datos!$B$85,10,IF(R26=Datos!$B$86,15,IF(R26=Datos!$B$87,20,IF(R26=Datos!$B$88,25,0)))))))/100)+((IF(S26=Datos!$B$83,0,IF(S26=Datos!$B$84,5,IF(S26=Datos!$B$85,10,IF(S26=Datos!$B$86,15,IF(S26=Datos!$B$87,20,IF(S26=Datos!$B$88,25,0)))))))/100)+((IF(T26=Datos!$B$83,0,IF(T26=Datos!$B$84,5,IF(T26=Datos!$B$85,10,IF(T26=Datos!$B$86,15,IF(T26=Datos!$B$87,20,IF(T26=Datos!$B$88,25,0)))))))/100)</f>
        <v>0</v>
      </c>
      <c r="V26" s="120"/>
      <c r="W26" s="92"/>
      <c r="X26" s="120"/>
      <c r="Y26" s="92"/>
      <c r="Z26" s="117"/>
      <c r="AA26" s="125"/>
    </row>
    <row r="27" spans="2:27" ht="30" customHeight="1" x14ac:dyDescent="0.25">
      <c r="B27" s="95"/>
      <c r="C27" s="92"/>
      <c r="D27" s="92"/>
      <c r="E27" s="92"/>
      <c r="F27" s="92"/>
      <c r="G27" s="58"/>
      <c r="H27" s="92"/>
      <c r="I27" s="92"/>
      <c r="J27" s="128"/>
      <c r="K27" s="29"/>
      <c r="L27" s="117"/>
      <c r="M27" s="117"/>
      <c r="N27" s="117"/>
      <c r="O27" s="12"/>
      <c r="P27" s="12"/>
      <c r="Q27" s="58"/>
      <c r="R27" s="58"/>
      <c r="S27" s="58"/>
      <c r="T27" s="58"/>
      <c r="U27" s="32">
        <f>((IF(Q27=Datos!$B$83,0,IF(Q27=Datos!$B$84,5,IF(Q27=Datos!$B$85,10,IF(Q27=Datos!$B$86,15,IF(Q27=Datos!$B$87,20,IF(Q27=Datos!$B$88,25,0)))))))/100)+((IF(R27=Datos!$B$83,0,IF(R27=Datos!$B$84,5,IF(R27=Datos!$B$85,10,IF(R27=Datos!$B$86,15,IF(R27=Datos!$B$87,20,IF(R27=Datos!$B$88,25,0)))))))/100)+((IF(S27=Datos!$B$83,0,IF(S27=Datos!$B$84,5,IF(S27=Datos!$B$85,10,IF(S27=Datos!$B$86,15,IF(S27=Datos!$B$87,20,IF(S27=Datos!$B$88,25,0)))))))/100)+((IF(T27=Datos!$B$83,0,IF(T27=Datos!$B$84,5,IF(T27=Datos!$B$85,10,IF(T27=Datos!$B$86,15,IF(T27=Datos!$B$87,20,IF(T27=Datos!$B$88,25,0)))))))/100)</f>
        <v>0</v>
      </c>
      <c r="V27" s="120"/>
      <c r="W27" s="92"/>
      <c r="X27" s="120"/>
      <c r="Y27" s="92"/>
      <c r="Z27" s="117"/>
      <c r="AA27" s="125"/>
    </row>
    <row r="28" spans="2:27" ht="30" customHeight="1" thickBot="1" x14ac:dyDescent="0.3">
      <c r="B28" s="96"/>
      <c r="C28" s="97"/>
      <c r="D28" s="97"/>
      <c r="E28" s="97"/>
      <c r="F28" s="97"/>
      <c r="G28" s="66"/>
      <c r="H28" s="97"/>
      <c r="I28" s="97"/>
      <c r="J28" s="129"/>
      <c r="K28" s="67"/>
      <c r="L28" s="118"/>
      <c r="M28" s="118"/>
      <c r="N28" s="118"/>
      <c r="O28" s="68"/>
      <c r="P28" s="68"/>
      <c r="Q28" s="66"/>
      <c r="R28" s="66"/>
      <c r="S28" s="66"/>
      <c r="T28" s="66"/>
      <c r="U28" s="69">
        <f>((IF(Q28=Datos!$B$83,0,IF(Q28=Datos!$B$84,5,IF(Q28=Datos!$B$85,10,IF(Q28=Datos!$B$86,15,IF(Q28=Datos!$B$87,20,IF(Q28=Datos!$B$88,25,0)))))))/100)+((IF(R28=Datos!$B$83,0,IF(R28=Datos!$B$84,5,IF(R28=Datos!$B$85,10,IF(R28=Datos!$B$86,15,IF(R28=Datos!$B$87,20,IF(R28=Datos!$B$88,25,0)))))))/100)+((IF(S28=Datos!$B$83,0,IF(S28=Datos!$B$84,5,IF(S28=Datos!$B$85,10,IF(S28=Datos!$B$86,15,IF(S28=Datos!$B$87,20,IF(S28=Datos!$B$88,25,0)))))))/100)+((IF(T28=Datos!$B$83,0,IF(T28=Datos!$B$84,5,IF(T28=Datos!$B$85,10,IF(T28=Datos!$B$86,15,IF(T28=Datos!$B$87,20,IF(T28=Datos!$B$88,25,0)))))))/100)</f>
        <v>0</v>
      </c>
      <c r="V28" s="121"/>
      <c r="W28" s="97"/>
      <c r="X28" s="121"/>
      <c r="Y28" s="97"/>
      <c r="Z28" s="118"/>
      <c r="AA28" s="126"/>
    </row>
    <row r="29" spans="2:27" ht="45" customHeight="1" x14ac:dyDescent="0.25">
      <c r="B29" s="93" t="s">
        <v>40</v>
      </c>
      <c r="C29" s="94"/>
      <c r="D29" s="94" t="str">
        <f>IF(B29="","-",VLOOKUP(B29,Datos!$B$4:$C$25,2,FALSE))</f>
        <v>Fomentar y desarrollar la Gestión Investigativa de alto impacto, a través de la formulación de estrategias, programas y proyectos, a fin de aportar a la consecución de los objetivos y cumplimiento de las funciones institucionales y a los fines esenciales del estado.</v>
      </c>
      <c r="E29" s="94" t="s">
        <v>640</v>
      </c>
      <c r="F29" s="94"/>
      <c r="G29" s="62" t="s">
        <v>369</v>
      </c>
      <c r="H29" s="94" t="s">
        <v>551</v>
      </c>
      <c r="I29" s="94" t="s">
        <v>532</v>
      </c>
      <c r="J29" s="127" t="s">
        <v>158</v>
      </c>
      <c r="K29" s="63" t="s">
        <v>554</v>
      </c>
      <c r="L29" s="116" t="s">
        <v>399</v>
      </c>
      <c r="M29" s="116" t="s">
        <v>404</v>
      </c>
      <c r="N29" s="116" t="str">
        <f>IF(AND(L29=Datos!$B$65,M29=Datos!$B$72),Datos!$D$65,IF(AND(L29=Datos!$B$65,M29=Datos!$B$73),Datos!$E$65,IF(AND(L29=Datos!$B$65,M29=Datos!$B$74),Datos!$F$65,IF(AND(L29=Datos!$B$65,M29=Datos!$B$75),Datos!$G$65,IF(AND(L29=Datos!$B$65,M29=Datos!$B$76),Datos!$H$65,IF(AND(L29=Datos!$B$66,M29=Datos!$B$72),Datos!$D$66,IF(AND(L29=Datos!$B$66,M29=Datos!$B$73),Datos!$E$66,IF(AND(L29=Datos!$B$66,M29=Datos!$B$74),Datos!$F$66,IF(AND(L29=Datos!$B$66,M29=Datos!$B$75),Datos!$G$66,IF(AND(L29=Datos!$B$66,M29=Datos!$B$76),Datos!$H$66,IF(AND(L29=Datos!$B$67,M29=Datos!$B$72),Datos!$D$67,IF(AND(L29=Datos!$B$67,M29=Datos!$B$73),Datos!$E$67,IF(AND(L29=Datos!$B$67,M29=Datos!$B$74),Datos!$F$67,IF(AND(L29=Datos!$B$67,M29=Datos!$B$75),Datos!$G$67,IF(AND(L29=Datos!$B$67,M29=Datos!$B$76),Datos!$H$67,IF(AND(L29=Datos!$B$68,M29=Datos!$B$72),Datos!$D$68,IF(AND(L29=Datos!$B$68,M29=Datos!$B$73),Datos!$E$68,IF(AND(L29=Datos!$B$68,M29=Datos!$B$74),Datos!$F$68,IF(AND(L29=Datos!$B$68,M29=Datos!$B$75),Datos!$G$68,IF(AND(L29=Datos!$B$68,M29=Datos!$B$76),Datos!$H$68,IF(AND(L29=Datos!$B$69,M29=Datos!$B$72),Datos!$D$69,IF(AND(L29=Datos!$B$69,M29=Datos!$B$73),Datos!$E$69,IF(AND(L29=Datos!$B$69,M29=Datos!$B$74),Datos!$F$69,IF(AND(L29=Datos!$B$69,M29=Datos!$B$75),Datos!$G$69,IF(AND(L29=Datos!$B$69,M29=Datos!$B$76),Datos!$H$69,"-")))))))))))))))))))))))))</f>
        <v>ALTA-IMPORTANTE 8</v>
      </c>
      <c r="O29" s="64" t="s">
        <v>556</v>
      </c>
      <c r="P29" s="64" t="s">
        <v>167</v>
      </c>
      <c r="Q29" s="62" t="s">
        <v>179</v>
      </c>
      <c r="R29" s="62" t="s">
        <v>179</v>
      </c>
      <c r="S29" s="62" t="s">
        <v>179</v>
      </c>
      <c r="T29" s="62" t="s">
        <v>179</v>
      </c>
      <c r="U29" s="65">
        <f>((IF(Q29=Datos!$B$83,0,IF(Q29=Datos!$B$84,5,IF(Q29=Datos!$B$85,10,IF(Q29=Datos!$B$86,15,IF(Q29=Datos!$B$87,20,IF(Q29=Datos!$B$88,25,0)))))))/100)+((IF(R29=Datos!$B$83,0,IF(R29=Datos!$B$84,5,IF(R29=Datos!$B$85,10,IF(R29=Datos!$B$86,15,IF(R29=Datos!$B$87,20,IF(R29=Datos!$B$88,25,0)))))))/100)+((IF(S29=Datos!$B$83,0,IF(S29=Datos!$B$84,5,IF(S29=Datos!$B$85,10,IF(S29=Datos!$B$86,15,IF(S29=Datos!$B$87,20,IF(S29=Datos!$B$88,25,0)))))))/100)+((IF(T29=Datos!$B$83,0,IF(T29=Datos!$B$84,5,IF(T29=Datos!$B$85,10,IF(T29=Datos!$B$86,15,IF(T29=Datos!$B$87,20,IF(T29=Datos!$B$88,25,0)))))))/100)</f>
        <v>1</v>
      </c>
      <c r="V29" s="119">
        <f>IF(ISERROR((IF(P29=Datos!$B$80,SGC!U29,0)+IF(P30=Datos!$B$80,SGC!U30,0)+IF(P31=Datos!$B$80,SGC!U31,0)+IF(P32=Datos!$B$80,SGC!U32,0)+IF(P33=Datos!$B$80,SGC!U33,0)+IF(P34=Datos!$B$80,SGC!U34,0))/(IF(P29=Datos!$B$80,1,0)+IF(P30=Datos!$B$80,1,0)+IF(P31=Datos!$B$80,1,0)+IF(P32=Datos!$B$80,1,0)+IF(P33=Datos!$B$80,1,0)+IF(P34=Datos!$B$80,1,0))),0,(IF(P29=Datos!$B$80,SGC!U29,0)+IF(P30=Datos!$B$80,SGC!U30,0)+IF(P31=Datos!$B$80,SGC!U31,0)+IF(P32=Datos!$B$80,SGC!U32,0)+IF(P33=Datos!$B$80,SGC!U33,0)+IF(P34=Datos!$B$80,SGC!U34,0))/(IF(P29=Datos!$B$80,1,0)+IF(P30=Datos!$B$80,1,0)+IF(P31=Datos!$B$80,1,0)+IF(P32=Datos!$B$80,1,0)+IF(P33=Datos!$B$80,1,0)+IF(P34=Datos!$B$80,1,0)))</f>
        <v>0.54999999999999993</v>
      </c>
      <c r="W29" s="94" t="str">
        <f>IF(L29="","-",(IF(V29&gt;0,(IF(L29=Datos!$B$65,Datos!$B$65,IF(AND(L29=Datos!$B$66,V29&gt;0.49),Datos!$B$65,IF(AND(L29=Datos!$B$67,V29&gt;0.74),Datos!$B$65,IF(AND(L29=Datos!$B$67,V29&lt;0.75,V29&gt;0.49),Datos!$B$66,IF(AND(L29=Datos!$B$68,V29&gt;0.74),Datos!$B$66,IF(AND(L29=Datos!$B$68,V29&lt;0.75,V29&gt;0.49),Datos!$B$67,IF(AND(L29=Datos!$B$69,V29&gt;0.74),Datos!$B$67,IF(AND(L29=Datos!$B$69,V29&lt;0.75,V29&gt;0.49),Datos!$B$68,L29))))))))),L29)))</f>
        <v>Raro - 1</v>
      </c>
      <c r="X29" s="119">
        <f>IF(ISERROR((IF(P29=Datos!$B$79,SGC!U29,0)+IF(P30=Datos!$B$79,SGC!U30,0)+IF(P31=Datos!$B$79,SGC!U31,0)+IF(P32=Datos!$B$79,SGC!U32,0)+IF(P33=Datos!$B$79,SGC!U33,0)+IF(P34=Datos!$B$79,SGC!U34,0))/(IF(P29=Datos!$B$79,1,0)+IF(P30=Datos!$B$79,1,0)+IF(P31=Datos!$B$79,1,0)+IF(P32=Datos!$B$79,1,0)+IF(P33=Datos!$B$79,1,0)+IF(P34=Datos!$B$79,1,0))),0,(IF(P29=Datos!$B$79,SGC!U29,0)+IF(P30=Datos!$B$79,SGC!U30,0)+IF(P31=Datos!$B$79,SGC!U31,0)+IF(P32=Datos!$B$79,SGC!U32,0)+IF(P33=Datos!$B$79,SGC!U33,0)+IF(P34=Datos!$B$79,SGC!U34,0))/(IF(P29=Datos!$B$79,1,0)+IF(P30=Datos!$B$79,1,0)+IF(P31=Datos!$B$79,1,0)+IF(P32=Datos!$B$79,1,0)+IF(P33=Datos!$B$79,1,0)+IF(P34=Datos!$B$79,1,0)))</f>
        <v>0</v>
      </c>
      <c r="Y29" s="94" t="str">
        <f>IF(M29="","-",(IF(X29&gt;0,(IF(M29=Datos!$B$72,Datos!$B$72,IF(AND(M29=Datos!$B$73,X29&gt;0.49),Datos!$B$72,IF(AND(M29=Datos!$B$74,X29&gt;0.74),Datos!$B$72,IF(AND(M29=Datos!$B$74,X29&lt;0.75,X29&gt;0.49),Datos!$B$73,IF(AND(M29=Datos!$B$75,X29&gt;0.74),Datos!$B$73,IF(AND(M29=Datos!$B$75,X29&lt;0.75,X29&gt;0.49),Datos!$B$74,IF(AND(M29=Datos!$B$76,X29&gt;0.74),Datos!$B$74,IF(AND(M29=Datos!$B$76,X29&lt;0.75,X29&gt;0.49),Datos!$B$75,M29))))))))),M29)))</f>
        <v>Mayor - 4</v>
      </c>
      <c r="Z29" s="116" t="str">
        <f>IF(AND(W29=Datos!$B$65,Y29=Datos!$B$72),Datos!$D$65,IF(AND(W29=Datos!$B$65,Y29=Datos!$B$73),Datos!$E$65,IF(AND(W29=Datos!$B$65,Y29=Datos!$B$74),Datos!$F$65,IF(AND(W29=Datos!$B$65,Y29=Datos!$B$75),Datos!$G$65,IF(AND(W29=Datos!$B$65,Y29=Datos!$B$76),Datos!$H$65,IF(AND(W29=Datos!$B$66,Y29=Datos!$B$72),Datos!$D$66,IF(AND(W29=Datos!$B$66,Y29=Datos!$B$73),Datos!$E$66,IF(AND(W29=Datos!$B$66,Y29=Datos!$B$74),Datos!$F$66,IF(AND(W29=Datos!$B$66,Y29=Datos!$B$75),Datos!$G$66,IF(AND(W29=Datos!$B$66,Y29=Datos!$B$76),Datos!$H$66,IF(AND(W29=Datos!$B$67,Y29=Datos!$B$72),Datos!$D$67,IF(AND(W29=Datos!$B$67,Y29=Datos!$B$73),Datos!$E$67,IF(AND(W29=Datos!$B$67,Y29=Datos!$B$74),Datos!$F$67,IF(AND(W29=Datos!$B$67,Y29=Datos!$B$75),Datos!$G$67,IF(AND(W29=Datos!$B$67,Y29=Datos!$B$76),Datos!$H$67,IF(AND(W29=Datos!$B$68,Y29=Datos!$B$72),Datos!$D$68,IF(AND(W29=Datos!$B$68,Y29=Datos!$B$73),Datos!$E$68,IF(AND(W29=Datos!$B$68,Y29=Datos!$B$74),Datos!$F$68,IF(AND(W29=Datos!$B$68,Y29=Datos!$B$75),Datos!$G$68,IF(AND(W29=Datos!$B$68,Y29=Datos!$B$76),Datos!$H$68,IF(AND(W29=Datos!$B$69,Y29=Datos!$B$72),Datos!$D$69,IF(AND(W29=Datos!$B$69,Y29=Datos!$B$73),Datos!$E$69,IF(AND(W29=Datos!$B$69,Y29=Datos!$B$74),Datos!$F$69,IF(AND(W29=Datos!$B$69,Y29=Datos!$B$75),Datos!$G$69,IF(AND(W29=Datos!$B$69,Y29=Datos!$B$76),Datos!$H$69,"-")))))))))))))))))))))))))</f>
        <v>ALTA-IMPORTANTE 4</v>
      </c>
      <c r="AA29" s="124" t="s">
        <v>182</v>
      </c>
    </row>
    <row r="30" spans="2:27" ht="53.25" customHeight="1" x14ac:dyDescent="0.25">
      <c r="B30" s="95"/>
      <c r="C30" s="92"/>
      <c r="D30" s="92"/>
      <c r="E30" s="92" t="s">
        <v>552</v>
      </c>
      <c r="F30" s="92"/>
      <c r="G30" s="58" t="s">
        <v>369</v>
      </c>
      <c r="H30" s="92"/>
      <c r="I30" s="92"/>
      <c r="J30" s="128"/>
      <c r="K30" s="29" t="s">
        <v>555</v>
      </c>
      <c r="L30" s="117"/>
      <c r="M30" s="117"/>
      <c r="N30" s="117"/>
      <c r="O30" s="12" t="s">
        <v>557</v>
      </c>
      <c r="P30" s="12" t="s">
        <v>167</v>
      </c>
      <c r="Q30" s="58" t="s">
        <v>179</v>
      </c>
      <c r="R30" s="58" t="s">
        <v>174</v>
      </c>
      <c r="S30" s="58" t="s">
        <v>174</v>
      </c>
      <c r="T30" s="58" t="s">
        <v>174</v>
      </c>
      <c r="U30" s="32">
        <f>((IF(Q30=Datos!$B$83,0,IF(Q30=Datos!$B$84,5,IF(Q30=Datos!$B$85,10,IF(Q30=Datos!$B$86,15,IF(Q30=Datos!$B$87,20,IF(Q30=Datos!$B$88,25,0)))))))/100)+((IF(R30=Datos!$B$83,0,IF(R30=Datos!$B$84,5,IF(R30=Datos!$B$85,10,IF(R30=Datos!$B$86,15,IF(R30=Datos!$B$87,20,IF(R30=Datos!$B$88,25,0)))))))/100)+((IF(S30=Datos!$B$83,0,IF(S30=Datos!$B$84,5,IF(S30=Datos!$B$85,10,IF(S30=Datos!$B$86,15,IF(S30=Datos!$B$87,20,IF(S30=Datos!$B$88,25,0)))))))/100)+((IF(T30=Datos!$B$83,0,IF(T30=Datos!$B$84,5,IF(T30=Datos!$B$85,10,IF(T30=Datos!$B$86,15,IF(T30=Datos!$B$87,20,IF(T30=Datos!$B$88,25,0)))))))/100)</f>
        <v>0.25</v>
      </c>
      <c r="V30" s="120"/>
      <c r="W30" s="92"/>
      <c r="X30" s="120"/>
      <c r="Y30" s="92"/>
      <c r="Z30" s="117"/>
      <c r="AA30" s="125"/>
    </row>
    <row r="31" spans="2:27" ht="30" customHeight="1" x14ac:dyDescent="0.25">
      <c r="B31" s="95"/>
      <c r="C31" s="92"/>
      <c r="D31" s="92"/>
      <c r="E31" s="92" t="s">
        <v>533</v>
      </c>
      <c r="F31" s="92"/>
      <c r="G31" s="58" t="s">
        <v>370</v>
      </c>
      <c r="H31" s="92"/>
      <c r="I31" s="92"/>
      <c r="J31" s="128"/>
      <c r="K31" s="77"/>
      <c r="L31" s="117"/>
      <c r="M31" s="117"/>
      <c r="N31" s="117"/>
      <c r="O31" s="12" t="s">
        <v>558</v>
      </c>
      <c r="P31" s="12" t="s">
        <v>167</v>
      </c>
      <c r="Q31" s="58" t="s">
        <v>179</v>
      </c>
      <c r="R31" s="58" t="s">
        <v>176</v>
      </c>
      <c r="S31" s="58" t="s">
        <v>174</v>
      </c>
      <c r="T31" s="58" t="s">
        <v>175</v>
      </c>
      <c r="U31" s="32">
        <f>((IF(Q31=Datos!$B$83,0,IF(Q31=Datos!$B$84,5,IF(Q31=Datos!$B$85,10,IF(Q31=Datos!$B$86,15,IF(Q31=Datos!$B$87,20,IF(Q31=Datos!$B$88,25,0)))))))/100)+((IF(R31=Datos!$B$83,0,IF(R31=Datos!$B$84,5,IF(R31=Datos!$B$85,10,IF(R31=Datos!$B$86,15,IF(R31=Datos!$B$87,20,IF(R31=Datos!$B$88,25,0)))))))/100)+((IF(S31=Datos!$B$83,0,IF(S31=Datos!$B$84,5,IF(S31=Datos!$B$85,10,IF(S31=Datos!$B$86,15,IF(S31=Datos!$B$87,20,IF(S31=Datos!$B$88,25,0)))))))/100)+((IF(T31=Datos!$B$83,0,IF(T31=Datos!$B$84,5,IF(T31=Datos!$B$85,10,IF(T31=Datos!$B$86,15,IF(T31=Datos!$B$87,20,IF(T31=Datos!$B$88,25,0)))))))/100)</f>
        <v>0.39999999999999997</v>
      </c>
      <c r="V31" s="120"/>
      <c r="W31" s="92"/>
      <c r="X31" s="120"/>
      <c r="Y31" s="92"/>
      <c r="Z31" s="117"/>
      <c r="AA31" s="125"/>
    </row>
    <row r="32" spans="2:27" ht="30" customHeight="1" x14ac:dyDescent="0.25">
      <c r="B32" s="95"/>
      <c r="C32" s="92"/>
      <c r="D32" s="92"/>
      <c r="E32" s="92" t="s">
        <v>553</v>
      </c>
      <c r="F32" s="92"/>
      <c r="G32" s="58" t="s">
        <v>369</v>
      </c>
      <c r="H32" s="92"/>
      <c r="I32" s="92"/>
      <c r="J32" s="128"/>
      <c r="K32" s="29"/>
      <c r="L32" s="117"/>
      <c r="M32" s="117"/>
      <c r="N32" s="117"/>
      <c r="O32" s="12"/>
      <c r="P32" s="12"/>
      <c r="Q32" s="58"/>
      <c r="R32" s="58"/>
      <c r="S32" s="58"/>
      <c r="T32" s="58"/>
      <c r="U32" s="32">
        <f>((IF(Q32=Datos!$B$83,0,IF(Q32=Datos!$B$84,5,IF(Q32=Datos!$B$85,10,IF(Q32=Datos!$B$86,15,IF(Q32=Datos!$B$87,20,IF(Q32=Datos!$B$88,25,0)))))))/100)+((IF(R32=Datos!$B$83,0,IF(R32=Datos!$B$84,5,IF(R32=Datos!$B$85,10,IF(R32=Datos!$B$86,15,IF(R32=Datos!$B$87,20,IF(R32=Datos!$B$88,25,0)))))))/100)+((IF(S32=Datos!$B$83,0,IF(S32=Datos!$B$84,5,IF(S32=Datos!$B$85,10,IF(S32=Datos!$B$86,15,IF(S32=Datos!$B$87,20,IF(S32=Datos!$B$88,25,0)))))))/100)+((IF(T32=Datos!$B$83,0,IF(T32=Datos!$B$84,5,IF(T32=Datos!$B$85,10,IF(T32=Datos!$B$86,15,IF(T32=Datos!$B$87,20,IF(T32=Datos!$B$88,25,0)))))))/100)</f>
        <v>0</v>
      </c>
      <c r="V32" s="120"/>
      <c r="W32" s="92"/>
      <c r="X32" s="120"/>
      <c r="Y32" s="92"/>
      <c r="Z32" s="117"/>
      <c r="AA32" s="125"/>
    </row>
    <row r="33" spans="2:27" ht="30" customHeight="1" x14ac:dyDescent="0.25">
      <c r="B33" s="95"/>
      <c r="C33" s="92"/>
      <c r="D33" s="92"/>
      <c r="E33" s="100"/>
      <c r="F33" s="101"/>
      <c r="G33" s="58"/>
      <c r="H33" s="92"/>
      <c r="I33" s="92"/>
      <c r="J33" s="128"/>
      <c r="K33" s="29"/>
      <c r="L33" s="117"/>
      <c r="M33" s="117"/>
      <c r="N33" s="117"/>
      <c r="O33" s="12"/>
      <c r="P33" s="12"/>
      <c r="Q33" s="58"/>
      <c r="R33" s="58"/>
      <c r="S33" s="58"/>
      <c r="T33" s="58"/>
      <c r="U33" s="32">
        <f>((IF(Q33=Datos!$B$83,0,IF(Q33=Datos!$B$84,5,IF(Q33=Datos!$B$85,10,IF(Q33=Datos!$B$86,15,IF(Q33=Datos!$B$87,20,IF(Q33=Datos!$B$88,25,0)))))))/100)+((IF(R33=Datos!$B$83,0,IF(R33=Datos!$B$84,5,IF(R33=Datos!$B$85,10,IF(R33=Datos!$B$86,15,IF(R33=Datos!$B$87,20,IF(R33=Datos!$B$88,25,0)))))))/100)+((IF(S33=Datos!$B$83,0,IF(S33=Datos!$B$84,5,IF(S33=Datos!$B$85,10,IF(S33=Datos!$B$86,15,IF(S33=Datos!$B$87,20,IF(S33=Datos!$B$88,25,0)))))))/100)+((IF(T33=Datos!$B$83,0,IF(T33=Datos!$B$84,5,IF(T33=Datos!$B$85,10,IF(T33=Datos!$B$86,15,IF(T33=Datos!$B$87,20,IF(T33=Datos!$B$88,25,0)))))))/100)</f>
        <v>0</v>
      </c>
      <c r="V33" s="120"/>
      <c r="W33" s="92"/>
      <c r="X33" s="120"/>
      <c r="Y33" s="92"/>
      <c r="Z33" s="117"/>
      <c r="AA33" s="125"/>
    </row>
    <row r="34" spans="2:27" ht="30" customHeight="1" thickBot="1" x14ac:dyDescent="0.3">
      <c r="B34" s="96"/>
      <c r="C34" s="97"/>
      <c r="D34" s="97"/>
      <c r="E34" s="97"/>
      <c r="F34" s="97"/>
      <c r="G34" s="66"/>
      <c r="H34" s="97"/>
      <c r="I34" s="97"/>
      <c r="J34" s="129"/>
      <c r="K34" s="67"/>
      <c r="L34" s="118"/>
      <c r="M34" s="118"/>
      <c r="N34" s="118"/>
      <c r="O34" s="68"/>
      <c r="P34" s="68"/>
      <c r="Q34" s="66"/>
      <c r="R34" s="66"/>
      <c r="S34" s="66"/>
      <c r="T34" s="66"/>
      <c r="U34" s="69">
        <f>((IF(Q34=Datos!$B$83,0,IF(Q34=Datos!$B$84,5,IF(Q34=Datos!$B$85,10,IF(Q34=Datos!$B$86,15,IF(Q34=Datos!$B$87,20,IF(Q34=Datos!$B$88,25,0)))))))/100)+((IF(R34=Datos!$B$83,0,IF(R34=Datos!$B$84,5,IF(R34=Datos!$B$85,10,IF(R34=Datos!$B$86,15,IF(R34=Datos!$B$87,20,IF(R34=Datos!$B$88,25,0)))))))/100)+((IF(S34=Datos!$B$83,0,IF(S34=Datos!$B$84,5,IF(S34=Datos!$B$85,10,IF(S34=Datos!$B$86,15,IF(S34=Datos!$B$87,20,IF(S34=Datos!$B$88,25,0)))))))/100)+((IF(T34=Datos!$B$83,0,IF(T34=Datos!$B$84,5,IF(T34=Datos!$B$85,10,IF(T34=Datos!$B$86,15,IF(T34=Datos!$B$87,20,IF(T34=Datos!$B$88,25,0)))))))/100)</f>
        <v>0</v>
      </c>
      <c r="V34" s="121"/>
      <c r="W34" s="97"/>
      <c r="X34" s="121"/>
      <c r="Y34" s="97"/>
      <c r="Z34" s="118"/>
      <c r="AA34" s="126"/>
    </row>
    <row r="35" spans="2:27" ht="47.25" customHeight="1" x14ac:dyDescent="0.25">
      <c r="B35" s="93" t="s">
        <v>40</v>
      </c>
      <c r="C35" s="94"/>
      <c r="D35" s="94" t="str">
        <f>IF(B35="","-",VLOOKUP(B35,Datos!$B$4:$C$25,2,FALSE))</f>
        <v>Fomentar y desarrollar la Gestión Investigativa de alto impacto, a través de la formulación de estrategias, programas y proyectos, a fin de aportar a la consecución de los objetivos y cumplimiento de las funciones institucionales y a los fines esenciales del estado.</v>
      </c>
      <c r="E35" s="94" t="s">
        <v>560</v>
      </c>
      <c r="F35" s="94"/>
      <c r="G35" s="62" t="s">
        <v>369</v>
      </c>
      <c r="H35" s="94" t="s">
        <v>559</v>
      </c>
      <c r="I35" s="94" t="s">
        <v>535</v>
      </c>
      <c r="J35" s="127" t="s">
        <v>158</v>
      </c>
      <c r="K35" s="63" t="s">
        <v>561</v>
      </c>
      <c r="L35" s="116" t="s">
        <v>399</v>
      </c>
      <c r="M35" s="116" t="s">
        <v>86</v>
      </c>
      <c r="N35" s="116" t="str">
        <f>IF(AND(L35=Datos!$B$65,M35=Datos!$B$72),Datos!$D$65,IF(AND(L35=Datos!$B$65,M35=Datos!$B$73),Datos!$E$65,IF(AND(L35=Datos!$B$65,M35=Datos!$B$74),Datos!$F$65,IF(AND(L35=Datos!$B$65,M35=Datos!$B$75),Datos!$G$65,IF(AND(L35=Datos!$B$65,M35=Datos!$B$76),Datos!$H$65,IF(AND(L35=Datos!$B$66,M35=Datos!$B$72),Datos!$D$66,IF(AND(L35=Datos!$B$66,M35=Datos!$B$73),Datos!$E$66,IF(AND(L35=Datos!$B$66,M35=Datos!$B$74),Datos!$F$66,IF(AND(L35=Datos!$B$66,M35=Datos!$B$75),Datos!$G$66,IF(AND(L35=Datos!$B$66,M35=Datos!$B$76),Datos!$H$66,IF(AND(L35=Datos!$B$67,M35=Datos!$B$72),Datos!$D$67,IF(AND(L35=Datos!$B$67,M35=Datos!$B$73),Datos!$E$67,IF(AND(L35=Datos!$B$67,M35=Datos!$B$74),Datos!$F$67,IF(AND(L35=Datos!$B$67,M35=Datos!$B$75),Datos!$G$67,IF(AND(L35=Datos!$B$67,M35=Datos!$B$76),Datos!$H$67,IF(AND(L35=Datos!$B$68,M35=Datos!$B$72),Datos!$D$68,IF(AND(L35=Datos!$B$68,M35=Datos!$B$73),Datos!$E$68,IF(AND(L35=Datos!$B$68,M35=Datos!$B$74),Datos!$F$68,IF(AND(L35=Datos!$B$68,M35=Datos!$B$75),Datos!$G$68,IF(AND(L35=Datos!$B$68,M35=Datos!$B$76),Datos!$H$68,IF(AND(L35=Datos!$B$69,M35=Datos!$B$72),Datos!$D$69,IF(AND(L35=Datos!$B$69,M35=Datos!$B$73),Datos!$E$69,IF(AND(L35=Datos!$B$69,M35=Datos!$B$74),Datos!$F$69,IF(AND(L35=Datos!$B$69,M35=Datos!$B$75),Datos!$G$69,IF(AND(L35=Datos!$B$69,M35=Datos!$B$76),Datos!$H$69,"-")))))))))))))))))))))))))</f>
        <v>MODERADO 6</v>
      </c>
      <c r="O35" s="64" t="s">
        <v>563</v>
      </c>
      <c r="P35" s="64" t="s">
        <v>167</v>
      </c>
      <c r="Q35" s="62" t="s">
        <v>179</v>
      </c>
      <c r="R35" s="62" t="s">
        <v>179</v>
      </c>
      <c r="S35" s="62" t="s">
        <v>178</v>
      </c>
      <c r="T35" s="62" t="s">
        <v>179</v>
      </c>
      <c r="U35" s="65">
        <f>((IF(Q35=Datos!$B$83,0,IF(Q35=Datos!$B$84,5,IF(Q35=Datos!$B$85,10,IF(Q35=Datos!$B$86,15,IF(Q35=Datos!$B$87,20,IF(Q35=Datos!$B$88,25,0)))))))/100)+((IF(R35=Datos!$B$83,0,IF(R35=Datos!$B$84,5,IF(R35=Datos!$B$85,10,IF(R35=Datos!$B$86,15,IF(R35=Datos!$B$87,20,IF(R35=Datos!$B$88,25,0)))))))/100)+((IF(S35=Datos!$B$83,0,IF(S35=Datos!$B$84,5,IF(S35=Datos!$B$85,10,IF(S35=Datos!$B$86,15,IF(S35=Datos!$B$87,20,IF(S35=Datos!$B$88,25,0)))))))/100)+((IF(T35=Datos!$B$83,0,IF(T35=Datos!$B$84,5,IF(T35=Datos!$B$85,10,IF(T35=Datos!$B$86,15,IF(T35=Datos!$B$87,20,IF(T35=Datos!$B$88,25,0)))))))/100)</f>
        <v>0.95</v>
      </c>
      <c r="V35" s="119">
        <f>IF(ISERROR((IF(P35=Datos!$B$80,SGC!U35,0)+IF(P36=Datos!$B$80,SGC!U36,0)+IF(P37=Datos!$B$80,SGC!U37,0)+IF(P38=Datos!$B$80,SGC!U38,0)+IF(P39=Datos!$B$80,SGC!U39,0)+IF(P40=Datos!$B$80,SGC!U40,0))/(IF(P35=Datos!$B$80,1,0)+IF(P36=Datos!$B$80,1,0)+IF(P37=Datos!$B$80,1,0)+IF(P38=Datos!$B$80,1,0)+IF(P39=Datos!$B$80,1,0)+IF(P40=Datos!$B$80,1,0))),0,(IF(P35=Datos!$B$80,SGC!U35,0)+IF(P36=Datos!$B$80,SGC!U36,0)+IF(P37=Datos!$B$80,SGC!U37,0)+IF(P38=Datos!$B$80,SGC!U38,0)+IF(P39=Datos!$B$80,SGC!U39,0)+IF(P40=Datos!$B$80,SGC!U40,0))/(IF(P35=Datos!$B$80,1,0)+IF(P36=Datos!$B$80,1,0)+IF(P37=Datos!$B$80,1,0)+IF(P38=Datos!$B$80,1,0)+IF(P39=Datos!$B$80,1,0)+IF(P40=Datos!$B$80,1,0)))</f>
        <v>0.97499999999999998</v>
      </c>
      <c r="W35" s="94" t="str">
        <f>IF(L35="","-",(IF(V35&gt;0,(IF(L35=Datos!$B$65,Datos!$B$65,IF(AND(L35=Datos!$B$66,V35&gt;0.49),Datos!$B$65,IF(AND(L35=Datos!$B$67,V35&gt;0.74),Datos!$B$65,IF(AND(L35=Datos!$B$67,V35&lt;0.75,V35&gt;0.49),Datos!$B$66,IF(AND(L35=Datos!$B$68,V35&gt;0.74),Datos!$B$66,IF(AND(L35=Datos!$B$68,V35&lt;0.75,V35&gt;0.49),Datos!$B$67,IF(AND(L35=Datos!$B$69,V35&gt;0.74),Datos!$B$67,IF(AND(L35=Datos!$B$69,V35&lt;0.75,V35&gt;0.49),Datos!$B$68,L35))))))))),L35)))</f>
        <v>Raro - 1</v>
      </c>
      <c r="X35" s="119">
        <f>IF(ISERROR((IF(P35=Datos!$B$79,SGC!U35,0)+IF(P36=Datos!$B$79,SGC!U36,0)+IF(P37=Datos!$B$79,SGC!U37,0)+IF(P38=Datos!$B$79,SGC!U38,0)+IF(P39=Datos!$B$79,SGC!U39,0)+IF(P40=Datos!$B$79,SGC!U40,0))/(IF(P35=Datos!$B$79,1,0)+IF(P36=Datos!$B$79,1,0)+IF(P37=Datos!$B$79,1,0)+IF(P38=Datos!$B$79,1,0)+IF(P39=Datos!$B$79,1,0)+IF(P40=Datos!$B$79,1,0))),0,(IF(P35=Datos!$B$79,SGC!U35,0)+IF(P36=Datos!$B$79,SGC!U36,0)+IF(P37=Datos!$B$79,SGC!U37,0)+IF(P38=Datos!$B$79,SGC!U38,0)+IF(P39=Datos!$B$79,SGC!U39,0)+IF(P40=Datos!$B$79,SGC!U40,0))/(IF(P35=Datos!$B$79,1,0)+IF(P36=Datos!$B$79,1,0)+IF(P37=Datos!$B$79,1,0)+IF(P38=Datos!$B$79,1,0)+IF(P39=Datos!$B$79,1,0)+IF(P40=Datos!$B$79,1,0)))</f>
        <v>0</v>
      </c>
      <c r="Y35" s="94" t="str">
        <f>IF(M35="","-",(IF(X35&gt;0,(IF(M35=Datos!$B$72,Datos!$B$72,IF(AND(M35=Datos!$B$73,X35&gt;0.49),Datos!$B$72,IF(AND(M35=Datos!$B$74,X35&gt;0.74),Datos!$B$72,IF(AND(M35=Datos!$B$74,X35&lt;0.75,X35&gt;0.49),Datos!$B$73,IF(AND(M35=Datos!$B$75,X35&gt;0.74),Datos!$B$73,IF(AND(M35=Datos!$B$75,X35&lt;0.75,X35&gt;0.49),Datos!$B$74,IF(AND(M35=Datos!$B$76,X35&gt;0.74),Datos!$B$74,IF(AND(M35=Datos!$B$76,X35&lt;0.75,X35&gt;0.49),Datos!$B$75,M35))))))))),M35)))</f>
        <v>Moderado - 3</v>
      </c>
      <c r="Z35" s="116" t="str">
        <f>IF(AND(W35=Datos!$B$65,Y35=Datos!$B$72),Datos!$D$65,IF(AND(W35=Datos!$B$65,Y35=Datos!$B$73),Datos!$E$65,IF(AND(W35=Datos!$B$65,Y35=Datos!$B$74),Datos!$F$65,IF(AND(W35=Datos!$B$65,Y35=Datos!$B$75),Datos!$G$65,IF(AND(W35=Datos!$B$65,Y35=Datos!$B$76),Datos!$H$65,IF(AND(W35=Datos!$B$66,Y35=Datos!$B$72),Datos!$D$66,IF(AND(W35=Datos!$B$66,Y35=Datos!$B$73),Datos!$E$66,IF(AND(W35=Datos!$B$66,Y35=Datos!$B$74),Datos!$F$66,IF(AND(W35=Datos!$B$66,Y35=Datos!$B$75),Datos!$G$66,IF(AND(W35=Datos!$B$66,Y35=Datos!$B$76),Datos!$H$66,IF(AND(W35=Datos!$B$67,Y35=Datos!$B$72),Datos!$D$67,IF(AND(W35=Datos!$B$67,Y35=Datos!$B$73),Datos!$E$67,IF(AND(W35=Datos!$B$67,Y35=Datos!$B$74),Datos!$F$67,IF(AND(W35=Datos!$B$67,Y35=Datos!$B$75),Datos!$G$67,IF(AND(W35=Datos!$B$67,Y35=Datos!$B$76),Datos!$H$67,IF(AND(W35=Datos!$B$68,Y35=Datos!$B$72),Datos!$D$68,IF(AND(W35=Datos!$B$68,Y35=Datos!$B$73),Datos!$E$68,IF(AND(W35=Datos!$B$68,Y35=Datos!$B$74),Datos!$F$68,IF(AND(W35=Datos!$B$68,Y35=Datos!$B$75),Datos!$G$68,IF(AND(W35=Datos!$B$68,Y35=Datos!$B$76),Datos!$H$68,IF(AND(W35=Datos!$B$69,Y35=Datos!$B$72),Datos!$D$69,IF(AND(W35=Datos!$B$69,Y35=Datos!$B$73),Datos!$E$69,IF(AND(W35=Datos!$B$69,Y35=Datos!$B$74),Datos!$F$69,IF(AND(W35=Datos!$B$69,Y35=Datos!$B$75),Datos!$G$69,IF(AND(W35=Datos!$B$69,Y35=Datos!$B$76),Datos!$H$69,"-")))))))))))))))))))))))))</f>
        <v>MODERADO 3</v>
      </c>
      <c r="AA35" s="124" t="s">
        <v>182</v>
      </c>
    </row>
    <row r="36" spans="2:27" ht="30" customHeight="1" x14ac:dyDescent="0.25">
      <c r="B36" s="95"/>
      <c r="C36" s="92"/>
      <c r="D36" s="92"/>
      <c r="E36" s="92" t="s">
        <v>534</v>
      </c>
      <c r="F36" s="92"/>
      <c r="G36" s="58" t="s">
        <v>369</v>
      </c>
      <c r="H36" s="92"/>
      <c r="I36" s="92"/>
      <c r="J36" s="128"/>
      <c r="K36" s="29" t="s">
        <v>562</v>
      </c>
      <c r="L36" s="117"/>
      <c r="M36" s="117"/>
      <c r="N36" s="117"/>
      <c r="O36" s="12" t="s">
        <v>564</v>
      </c>
      <c r="P36" s="12" t="s">
        <v>167</v>
      </c>
      <c r="Q36" s="58" t="s">
        <v>179</v>
      </c>
      <c r="R36" s="58" t="s">
        <v>179</v>
      </c>
      <c r="S36" s="58" t="s">
        <v>179</v>
      </c>
      <c r="T36" s="58" t="s">
        <v>179</v>
      </c>
      <c r="U36" s="32">
        <f>((IF(Q36=Datos!$B$83,0,IF(Q36=Datos!$B$84,5,IF(Q36=Datos!$B$85,10,IF(Q36=Datos!$B$86,15,IF(Q36=Datos!$B$87,20,IF(Q36=Datos!$B$88,25,0)))))))/100)+((IF(R36=Datos!$B$83,0,IF(R36=Datos!$B$84,5,IF(R36=Datos!$B$85,10,IF(R36=Datos!$B$86,15,IF(R36=Datos!$B$87,20,IF(R36=Datos!$B$88,25,0)))))))/100)+((IF(S36=Datos!$B$83,0,IF(S36=Datos!$B$84,5,IF(S36=Datos!$B$85,10,IF(S36=Datos!$B$86,15,IF(S36=Datos!$B$87,20,IF(S36=Datos!$B$88,25,0)))))))/100)+((IF(T36=Datos!$B$83,0,IF(T36=Datos!$B$84,5,IF(T36=Datos!$B$85,10,IF(T36=Datos!$B$86,15,IF(T36=Datos!$B$87,20,IF(T36=Datos!$B$88,25,0)))))))/100)</f>
        <v>1</v>
      </c>
      <c r="V36" s="120"/>
      <c r="W36" s="92"/>
      <c r="X36" s="120"/>
      <c r="Y36" s="92"/>
      <c r="Z36" s="117"/>
      <c r="AA36" s="125"/>
    </row>
    <row r="37" spans="2:27" ht="30" customHeight="1" x14ac:dyDescent="0.25">
      <c r="B37" s="95"/>
      <c r="C37" s="92"/>
      <c r="D37" s="92"/>
      <c r="E37" s="92"/>
      <c r="F37" s="92"/>
      <c r="G37" s="58"/>
      <c r="H37" s="92"/>
      <c r="I37" s="92"/>
      <c r="J37" s="128"/>
      <c r="K37" s="29"/>
      <c r="L37" s="117"/>
      <c r="M37" s="117"/>
      <c r="N37" s="117"/>
      <c r="O37" s="12"/>
      <c r="P37" s="12"/>
      <c r="Q37" s="58"/>
      <c r="R37" s="58"/>
      <c r="S37" s="58"/>
      <c r="T37" s="58"/>
      <c r="U37" s="32">
        <f>((IF(Q37=Datos!$B$83,0,IF(Q37=Datos!$B$84,5,IF(Q37=Datos!$B$85,10,IF(Q37=Datos!$B$86,15,IF(Q37=Datos!$B$87,20,IF(Q37=Datos!$B$88,25,0)))))))/100)+((IF(R37=Datos!$B$83,0,IF(R37=Datos!$B$84,5,IF(R37=Datos!$B$85,10,IF(R37=Datos!$B$86,15,IF(R37=Datos!$B$87,20,IF(R37=Datos!$B$88,25,0)))))))/100)+((IF(S37=Datos!$B$83,0,IF(S37=Datos!$B$84,5,IF(S37=Datos!$B$85,10,IF(S37=Datos!$B$86,15,IF(S37=Datos!$B$87,20,IF(S37=Datos!$B$88,25,0)))))))/100)+((IF(T37=Datos!$B$83,0,IF(T37=Datos!$B$84,5,IF(T37=Datos!$B$85,10,IF(T37=Datos!$B$86,15,IF(T37=Datos!$B$87,20,IF(T37=Datos!$B$88,25,0)))))))/100)</f>
        <v>0</v>
      </c>
      <c r="V37" s="120"/>
      <c r="W37" s="92"/>
      <c r="X37" s="120"/>
      <c r="Y37" s="92"/>
      <c r="Z37" s="117"/>
      <c r="AA37" s="125"/>
    </row>
    <row r="38" spans="2:27" ht="30" customHeight="1" x14ac:dyDescent="0.25">
      <c r="B38" s="95"/>
      <c r="C38" s="92"/>
      <c r="D38" s="92"/>
      <c r="E38" s="92"/>
      <c r="F38" s="92"/>
      <c r="G38" s="58"/>
      <c r="H38" s="92"/>
      <c r="I38" s="92"/>
      <c r="J38" s="128"/>
      <c r="K38" s="29"/>
      <c r="L38" s="117"/>
      <c r="M38" s="117"/>
      <c r="N38" s="117"/>
      <c r="O38" s="12"/>
      <c r="P38" s="12"/>
      <c r="Q38" s="58"/>
      <c r="R38" s="58"/>
      <c r="S38" s="58"/>
      <c r="T38" s="58"/>
      <c r="U38" s="32">
        <f>((IF(Q38=Datos!$B$83,0,IF(Q38=Datos!$B$84,5,IF(Q38=Datos!$B$85,10,IF(Q38=Datos!$B$86,15,IF(Q38=Datos!$B$87,20,IF(Q38=Datos!$B$88,25,0)))))))/100)+((IF(R38=Datos!$B$83,0,IF(R38=Datos!$B$84,5,IF(R38=Datos!$B$85,10,IF(R38=Datos!$B$86,15,IF(R38=Datos!$B$87,20,IF(R38=Datos!$B$88,25,0)))))))/100)+((IF(S38=Datos!$B$83,0,IF(S38=Datos!$B$84,5,IF(S38=Datos!$B$85,10,IF(S38=Datos!$B$86,15,IF(S38=Datos!$B$87,20,IF(S38=Datos!$B$88,25,0)))))))/100)+((IF(T38=Datos!$B$83,0,IF(T38=Datos!$B$84,5,IF(T38=Datos!$B$85,10,IF(T38=Datos!$B$86,15,IF(T38=Datos!$B$87,20,IF(T38=Datos!$B$88,25,0)))))))/100)</f>
        <v>0</v>
      </c>
      <c r="V38" s="120"/>
      <c r="W38" s="92"/>
      <c r="X38" s="120"/>
      <c r="Y38" s="92"/>
      <c r="Z38" s="117"/>
      <c r="AA38" s="125"/>
    </row>
    <row r="39" spans="2:27" ht="30" customHeight="1" x14ac:dyDescent="0.25">
      <c r="B39" s="95"/>
      <c r="C39" s="92"/>
      <c r="D39" s="92"/>
      <c r="E39" s="92"/>
      <c r="F39" s="92"/>
      <c r="G39" s="58"/>
      <c r="H39" s="92"/>
      <c r="I39" s="92"/>
      <c r="J39" s="128"/>
      <c r="K39" s="29"/>
      <c r="L39" s="117"/>
      <c r="M39" s="117"/>
      <c r="N39" s="117"/>
      <c r="O39" s="12"/>
      <c r="P39" s="12"/>
      <c r="Q39" s="82"/>
      <c r="R39" s="82"/>
      <c r="S39" s="82"/>
      <c r="T39" s="82"/>
      <c r="U39" s="32">
        <f>((IF(Q39=Datos!$B$83,0,IF(Q39=Datos!$B$84,5,IF(Q39=Datos!$B$85,10,IF(Q39=Datos!$B$86,15,IF(Q39=Datos!$B$87,20,IF(Q39=Datos!$B$88,25,0)))))))/100)+((IF(R39=Datos!$B$83,0,IF(R39=Datos!$B$84,5,IF(R39=Datos!$B$85,10,IF(R39=Datos!$B$86,15,IF(R39=Datos!$B$87,20,IF(R39=Datos!$B$88,25,0)))))))/100)+((IF(S39=Datos!$B$83,0,IF(S39=Datos!$B$84,5,IF(S39=Datos!$B$85,10,IF(S39=Datos!$B$86,15,IF(S39=Datos!$B$87,20,IF(S39=Datos!$B$88,25,0)))))))/100)+((IF(T39=Datos!$B$83,0,IF(T39=Datos!$B$84,5,IF(T39=Datos!$B$85,10,IF(T39=Datos!$B$86,15,IF(T39=Datos!$B$87,20,IF(T39=Datos!$B$88,25,0)))))))/100)</f>
        <v>0</v>
      </c>
      <c r="V39" s="120"/>
      <c r="W39" s="92"/>
      <c r="X39" s="120"/>
      <c r="Y39" s="92"/>
      <c r="Z39" s="117"/>
      <c r="AA39" s="125"/>
    </row>
    <row r="40" spans="2:27" ht="30" customHeight="1" thickBot="1" x14ac:dyDescent="0.3">
      <c r="B40" s="96"/>
      <c r="C40" s="97"/>
      <c r="D40" s="97"/>
      <c r="E40" s="97"/>
      <c r="F40" s="97"/>
      <c r="G40" s="66"/>
      <c r="H40" s="97"/>
      <c r="I40" s="97"/>
      <c r="J40" s="129"/>
      <c r="K40" s="67"/>
      <c r="L40" s="118"/>
      <c r="M40" s="118"/>
      <c r="N40" s="118"/>
      <c r="O40" s="68"/>
      <c r="P40" s="68"/>
      <c r="Q40" s="83"/>
      <c r="R40" s="83"/>
      <c r="S40" s="83"/>
      <c r="T40" s="83"/>
      <c r="U40" s="69">
        <f>((IF(Q40=Datos!$B$83,0,IF(Q40=Datos!$B$84,5,IF(Q40=Datos!$B$85,10,IF(Q40=Datos!$B$86,15,IF(Q40=Datos!$B$87,20,IF(Q40=Datos!$B$88,25,0)))))))/100)+((IF(R40=Datos!$B$83,0,IF(R40=Datos!$B$84,5,IF(R40=Datos!$B$85,10,IF(R40=Datos!$B$86,15,IF(R40=Datos!$B$87,20,IF(R40=Datos!$B$88,25,0)))))))/100)+((IF(S40=Datos!$B$83,0,IF(S40=Datos!$B$84,5,IF(S40=Datos!$B$85,10,IF(S40=Datos!$B$86,15,IF(S40=Datos!$B$87,20,IF(S40=Datos!$B$88,25,0)))))))/100)+((IF(T40=Datos!$B$83,0,IF(T40=Datos!$B$84,5,IF(T40=Datos!$B$85,10,IF(T40=Datos!$B$86,15,IF(T40=Datos!$B$87,20,IF(T40=Datos!$B$88,25,0)))))))/100)</f>
        <v>0</v>
      </c>
      <c r="V40" s="121"/>
      <c r="W40" s="97"/>
      <c r="X40" s="121"/>
      <c r="Y40" s="97"/>
      <c r="Z40" s="118"/>
      <c r="AA40" s="126"/>
    </row>
    <row r="41" spans="2:27" ht="70.5" customHeight="1" x14ac:dyDescent="0.25">
      <c r="B41" s="93" t="s">
        <v>40</v>
      </c>
      <c r="C41" s="94"/>
      <c r="D41" s="94" t="str">
        <f>IF(B41="","-",VLOOKUP(B41,Datos!$B$4:$C$25,2,FALSE))</f>
        <v>Fomentar y desarrollar la Gestión Investigativa de alto impacto, a través de la formulación de estrategias, programas y proyectos, a fin de aportar a la consecución de los objetivos y cumplimiento de las funciones institucionales y a los fines esenciales del estado.</v>
      </c>
      <c r="E41" s="94" t="s">
        <v>566</v>
      </c>
      <c r="F41" s="94"/>
      <c r="G41" s="62" t="s">
        <v>369</v>
      </c>
      <c r="H41" s="94" t="s">
        <v>565</v>
      </c>
      <c r="I41" s="94" t="s">
        <v>575</v>
      </c>
      <c r="J41" s="127" t="s">
        <v>156</v>
      </c>
      <c r="K41" s="63" t="s">
        <v>571</v>
      </c>
      <c r="L41" s="116" t="s">
        <v>399</v>
      </c>
      <c r="M41" s="116" t="s">
        <v>86</v>
      </c>
      <c r="N41" s="116" t="str">
        <f>IF(AND(L41=Datos!$B$65,M41=Datos!$B$72),Datos!$D$65,IF(AND(L41=Datos!$B$65,M41=Datos!$B$73),Datos!$E$65,IF(AND(L41=Datos!$B$65,M41=Datos!$B$74),Datos!$F$65,IF(AND(L41=Datos!$B$65,M41=Datos!$B$75),Datos!$G$65,IF(AND(L41=Datos!$B$65,M41=Datos!$B$76),Datos!$H$65,IF(AND(L41=Datos!$B$66,M41=Datos!$B$72),Datos!$D$66,IF(AND(L41=Datos!$B$66,M41=Datos!$B$73),Datos!$E$66,IF(AND(L41=Datos!$B$66,M41=Datos!$B$74),Datos!$F$66,IF(AND(L41=Datos!$B$66,M41=Datos!$B$75),Datos!$G$66,IF(AND(L41=Datos!$B$66,M41=Datos!$B$76),Datos!$H$66,IF(AND(L41=Datos!$B$67,M41=Datos!$B$72),Datos!$D$67,IF(AND(L41=Datos!$B$67,M41=Datos!$B$73),Datos!$E$67,IF(AND(L41=Datos!$B$67,M41=Datos!$B$74),Datos!$F$67,IF(AND(L41=Datos!$B$67,M41=Datos!$B$75),Datos!$G$67,IF(AND(L41=Datos!$B$67,M41=Datos!$B$76),Datos!$H$67,IF(AND(L41=Datos!$B$68,M41=Datos!$B$72),Datos!$D$68,IF(AND(L41=Datos!$B$68,M41=Datos!$B$73),Datos!$E$68,IF(AND(L41=Datos!$B$68,M41=Datos!$B$74),Datos!$F$68,IF(AND(L41=Datos!$B$68,M41=Datos!$B$75),Datos!$G$68,IF(AND(L41=Datos!$B$68,M41=Datos!$B$76),Datos!$H$68,IF(AND(L41=Datos!$B$69,M41=Datos!$B$72),Datos!$D$69,IF(AND(L41=Datos!$B$69,M41=Datos!$B$73),Datos!$E$69,IF(AND(L41=Datos!$B$69,M41=Datos!$B$74),Datos!$F$69,IF(AND(L41=Datos!$B$69,M41=Datos!$B$75),Datos!$G$69,IF(AND(L41=Datos!$B$69,M41=Datos!$B$76),Datos!$H$69,"-")))))))))))))))))))))))))</f>
        <v>MODERADO 6</v>
      </c>
      <c r="O41" s="64" t="s">
        <v>576</v>
      </c>
      <c r="P41" s="64" t="s">
        <v>167</v>
      </c>
      <c r="Q41" s="84" t="s">
        <v>179</v>
      </c>
      <c r="R41" s="84" t="s">
        <v>178</v>
      </c>
      <c r="S41" s="84" t="s">
        <v>179</v>
      </c>
      <c r="T41" s="84" t="s">
        <v>178</v>
      </c>
      <c r="U41" s="65">
        <f>((IF(Q41=Datos!$B$83,0,IF(Q41=Datos!$B$84,5,IF(Q41=Datos!$B$85,10,IF(Q41=Datos!$B$86,15,IF(Q41=Datos!$B$87,20,IF(Q41=Datos!$B$88,25,0)))))))/100)+((IF(R41=Datos!$B$83,0,IF(R41=Datos!$B$84,5,IF(R41=Datos!$B$85,10,IF(R41=Datos!$B$86,15,IF(R41=Datos!$B$87,20,IF(R41=Datos!$B$88,25,0)))))))/100)+((IF(S41=Datos!$B$83,0,IF(S41=Datos!$B$84,5,IF(S41=Datos!$B$85,10,IF(S41=Datos!$B$86,15,IF(S41=Datos!$B$87,20,IF(S41=Datos!$B$88,25,0)))))))/100)+((IF(T41=Datos!$B$83,0,IF(T41=Datos!$B$84,5,IF(T41=Datos!$B$85,10,IF(T41=Datos!$B$86,15,IF(T41=Datos!$B$87,20,IF(T41=Datos!$B$88,25,0)))))))/100)</f>
        <v>0.89999999999999991</v>
      </c>
      <c r="V41" s="119">
        <f>IF(ISERROR((IF(P41=Datos!$B$80,SGC!U41,0)+IF(P42=Datos!$B$80,SGC!U42,0)+IF(P43=Datos!$B$80,SGC!U43,0)+IF(P44=Datos!$B$80,SGC!U44,0)+IF(P45=Datos!$B$80,SGC!U45,0)+IF(P46=Datos!$B$80,SGC!U46,0))/(IF(P41=Datos!$B$80,1,0)+IF(P42=Datos!$B$80,1,0)+IF(P43=Datos!$B$80,1,0)+IF(P44=Datos!$B$80,1,0)+IF(P45=Datos!$B$80,1,0)+IF(P46=Datos!$B$80,1,0))),0,(IF(P41=Datos!$B$80,SGC!U41,0)+IF(P42=Datos!$B$80,SGC!U42,0)+IF(P43=Datos!$B$80,SGC!U43,0)+IF(P44=Datos!$B$80,SGC!U44,0)+IF(P45=Datos!$B$80,SGC!U45,0)+IF(P46=Datos!$B$80,SGC!U46,0))/(IF(P41=Datos!$B$80,1,0)+IF(P42=Datos!$B$80,1,0)+IF(P43=Datos!$B$80,1,0)+IF(P44=Datos!$B$80,1,0)+IF(P45=Datos!$B$80,1,0)+IF(P46=Datos!$B$80,1,0)))</f>
        <v>0.78749999999999998</v>
      </c>
      <c r="W41" s="94" t="str">
        <f>IF(L41="","-",(IF(V41&gt;0,(IF(L41=Datos!$B$65,Datos!$B$65,IF(AND(L41=Datos!$B$66,V41&gt;0.49),Datos!$B$65,IF(AND(L41=Datos!$B$67,V41&gt;0.74),Datos!$B$65,IF(AND(L41=Datos!$B$67,V41&lt;0.75,V41&gt;0.49),Datos!$B$66,IF(AND(L41=Datos!$B$68,V41&gt;0.74),Datos!$B$66,IF(AND(L41=Datos!$B$68,V41&lt;0.75,V41&gt;0.49),Datos!$B$67,IF(AND(L41=Datos!$B$69,V41&gt;0.74),Datos!$B$67,IF(AND(L41=Datos!$B$69,V41&lt;0.75,V41&gt;0.49),Datos!$B$68,L41))))))))),L41)))</f>
        <v>Raro - 1</v>
      </c>
      <c r="X41" s="119">
        <f>IF(ISERROR((IF(P41=Datos!$B$79,SGC!U41,0)+IF(P42=Datos!$B$79,SGC!U42,0)+IF(P43=Datos!$B$79,SGC!U43,0)+IF(P44=Datos!$B$79,SGC!U44,0)+IF(P45=Datos!$B$79,SGC!U45,0)+IF(P46=Datos!$B$79,SGC!U46,0))/(IF(P41=Datos!$B$79,1,0)+IF(P42=Datos!$B$79,1,0)+IF(P43=Datos!$B$79,1,0)+IF(P44=Datos!$B$79,1,0)+IF(P45=Datos!$B$79,1,0)+IF(P46=Datos!$B$79,1,0))),0,(IF(P41=Datos!$B$79,SGC!U41,0)+IF(P42=Datos!$B$79,SGC!U42,0)+IF(P43=Datos!$B$79,SGC!U43,0)+IF(P44=Datos!$B$79,SGC!U44,0)+IF(P45=Datos!$B$79,SGC!U45,0)+IF(P46=Datos!$B$79,SGC!U46,0))/(IF(P41=Datos!$B$79,1,0)+IF(P42=Datos!$B$79,1,0)+IF(P43=Datos!$B$79,1,0)+IF(P44=Datos!$B$79,1,0)+IF(P45=Datos!$B$79,1,0)+IF(P46=Datos!$B$79,1,0)))</f>
        <v>0</v>
      </c>
      <c r="Y41" s="94" t="str">
        <f>IF(M41="","-",(IF(X41&gt;0,(IF(M41=Datos!$B$72,Datos!$B$72,IF(AND(M41=Datos!$B$73,X41&gt;0.49),Datos!$B$72,IF(AND(M41=Datos!$B$74,X41&gt;0.74),Datos!$B$72,IF(AND(M41=Datos!$B$74,X41&lt;0.75,X41&gt;0.49),Datos!$B$73,IF(AND(M41=Datos!$B$75,X41&gt;0.74),Datos!$B$73,IF(AND(M41=Datos!$B$75,X41&lt;0.75,X41&gt;0.49),Datos!$B$74,IF(AND(M41=Datos!$B$76,X41&gt;0.74),Datos!$B$74,IF(AND(M41=Datos!$B$76,X41&lt;0.75,X41&gt;0.49),Datos!$B$75,M41))))))))),M41)))</f>
        <v>Moderado - 3</v>
      </c>
      <c r="Z41" s="116" t="str">
        <f>IF(AND(W41=Datos!$B$65,Y41=Datos!$B$72),Datos!$D$65,IF(AND(W41=Datos!$B$65,Y41=Datos!$B$73),Datos!$E$65,IF(AND(W41=Datos!$B$65,Y41=Datos!$B$74),Datos!$F$65,IF(AND(W41=Datos!$B$65,Y41=Datos!$B$75),Datos!$G$65,IF(AND(W41=Datos!$B$65,Y41=Datos!$B$76),Datos!$H$65,IF(AND(W41=Datos!$B$66,Y41=Datos!$B$72),Datos!$D$66,IF(AND(W41=Datos!$B$66,Y41=Datos!$B$73),Datos!$E$66,IF(AND(W41=Datos!$B$66,Y41=Datos!$B$74),Datos!$F$66,IF(AND(W41=Datos!$B$66,Y41=Datos!$B$75),Datos!$G$66,IF(AND(W41=Datos!$B$66,Y41=Datos!$B$76),Datos!$H$66,IF(AND(W41=Datos!$B$67,Y41=Datos!$B$72),Datos!$D$67,IF(AND(W41=Datos!$B$67,Y41=Datos!$B$73),Datos!$E$67,IF(AND(W41=Datos!$B$67,Y41=Datos!$B$74),Datos!$F$67,IF(AND(W41=Datos!$B$67,Y41=Datos!$B$75),Datos!$G$67,IF(AND(W41=Datos!$B$67,Y41=Datos!$B$76),Datos!$H$67,IF(AND(W41=Datos!$B$68,Y41=Datos!$B$72),Datos!$D$68,IF(AND(W41=Datos!$B$68,Y41=Datos!$B$73),Datos!$E$68,IF(AND(W41=Datos!$B$68,Y41=Datos!$B$74),Datos!$F$68,IF(AND(W41=Datos!$B$68,Y41=Datos!$B$75),Datos!$G$68,IF(AND(W41=Datos!$B$68,Y41=Datos!$B$76),Datos!$H$68,IF(AND(W41=Datos!$B$69,Y41=Datos!$B$72),Datos!$D$69,IF(AND(W41=Datos!$B$69,Y41=Datos!$B$73),Datos!$E$69,IF(AND(W41=Datos!$B$69,Y41=Datos!$B$74),Datos!$F$69,IF(AND(W41=Datos!$B$69,Y41=Datos!$B$75),Datos!$G$69,IF(AND(W41=Datos!$B$69,Y41=Datos!$B$76),Datos!$H$69,"-")))))))))))))))))))))))))</f>
        <v>MODERADO 3</v>
      </c>
      <c r="AA41" s="130" t="s">
        <v>182</v>
      </c>
    </row>
    <row r="42" spans="2:27" ht="30" customHeight="1" x14ac:dyDescent="0.25">
      <c r="B42" s="95"/>
      <c r="C42" s="92"/>
      <c r="D42" s="92"/>
      <c r="E42" s="92" t="s">
        <v>567</v>
      </c>
      <c r="F42" s="92"/>
      <c r="G42" s="58" t="s">
        <v>370</v>
      </c>
      <c r="H42" s="92"/>
      <c r="I42" s="92"/>
      <c r="J42" s="128"/>
      <c r="K42" s="29" t="s">
        <v>572</v>
      </c>
      <c r="L42" s="117"/>
      <c r="M42" s="117"/>
      <c r="N42" s="117"/>
      <c r="O42" s="12" t="s">
        <v>577</v>
      </c>
      <c r="P42" s="12" t="s">
        <v>167</v>
      </c>
      <c r="Q42" s="82" t="s">
        <v>177</v>
      </c>
      <c r="R42" s="82" t="s">
        <v>178</v>
      </c>
      <c r="S42" s="82" t="s">
        <v>178</v>
      </c>
      <c r="T42" s="82" t="s">
        <v>178</v>
      </c>
      <c r="U42" s="32">
        <f>((IF(Q42=Datos!$B$83,0,IF(Q42=Datos!$B$84,5,IF(Q42=Datos!$B$85,10,IF(Q42=Datos!$B$86,15,IF(Q42=Datos!$B$87,20,IF(Q42=Datos!$B$88,25,0)))))))/100)+((IF(R42=Datos!$B$83,0,IF(R42=Datos!$B$84,5,IF(R42=Datos!$B$85,10,IF(R42=Datos!$B$86,15,IF(R42=Datos!$B$87,20,IF(R42=Datos!$B$88,25,0)))))))/100)+((IF(S42=Datos!$B$83,0,IF(S42=Datos!$B$84,5,IF(S42=Datos!$B$85,10,IF(S42=Datos!$B$86,15,IF(S42=Datos!$B$87,20,IF(S42=Datos!$B$88,25,0)))))))/100)+((IF(T42=Datos!$B$83,0,IF(T42=Datos!$B$84,5,IF(T42=Datos!$B$85,10,IF(T42=Datos!$B$86,15,IF(T42=Datos!$B$87,20,IF(T42=Datos!$B$88,25,0)))))))/100)</f>
        <v>0.75</v>
      </c>
      <c r="V42" s="120"/>
      <c r="W42" s="92"/>
      <c r="X42" s="120"/>
      <c r="Y42" s="92"/>
      <c r="Z42" s="117"/>
      <c r="AA42" s="131"/>
    </row>
    <row r="43" spans="2:27" ht="43.5" customHeight="1" x14ac:dyDescent="0.2">
      <c r="B43" s="95"/>
      <c r="C43" s="92"/>
      <c r="D43" s="92"/>
      <c r="E43" s="92" t="s">
        <v>568</v>
      </c>
      <c r="F43" s="92"/>
      <c r="G43" s="58" t="s">
        <v>369</v>
      </c>
      <c r="H43" s="92"/>
      <c r="I43" s="92"/>
      <c r="J43" s="128"/>
      <c r="K43" s="81" t="s">
        <v>574</v>
      </c>
      <c r="L43" s="117"/>
      <c r="M43" s="117"/>
      <c r="N43" s="117"/>
      <c r="O43" s="12" t="s">
        <v>578</v>
      </c>
      <c r="P43" s="12" t="s">
        <v>167</v>
      </c>
      <c r="Q43" s="82" t="s">
        <v>178</v>
      </c>
      <c r="R43" s="82" t="s">
        <v>177</v>
      </c>
      <c r="S43" s="82" t="s">
        <v>177</v>
      </c>
      <c r="T43" s="82" t="s">
        <v>176</v>
      </c>
      <c r="U43" s="32">
        <f>((IF(Q43=Datos!$B$83,0,IF(Q43=Datos!$B$84,5,IF(Q43=Datos!$B$85,10,IF(Q43=Datos!$B$86,15,IF(Q43=Datos!$B$87,20,IF(Q43=Datos!$B$88,25,0)))))))/100)+((IF(R43=Datos!$B$83,0,IF(R43=Datos!$B$84,5,IF(R43=Datos!$B$85,10,IF(R43=Datos!$B$86,15,IF(R43=Datos!$B$87,20,IF(R43=Datos!$B$88,25,0)))))))/100)+((IF(S43=Datos!$B$83,0,IF(S43=Datos!$B$84,5,IF(S43=Datos!$B$85,10,IF(S43=Datos!$B$86,15,IF(S43=Datos!$B$87,20,IF(S43=Datos!$B$88,25,0)))))))/100)+((IF(T43=Datos!$B$83,0,IF(T43=Datos!$B$84,5,IF(T43=Datos!$B$85,10,IF(T43=Datos!$B$86,15,IF(T43=Datos!$B$87,20,IF(T43=Datos!$B$88,25,0)))))))/100)</f>
        <v>0.6</v>
      </c>
      <c r="V43" s="120"/>
      <c r="W43" s="92"/>
      <c r="X43" s="120"/>
      <c r="Y43" s="92"/>
      <c r="Z43" s="117"/>
      <c r="AA43" s="131"/>
    </row>
    <row r="44" spans="2:27" ht="42" customHeight="1" x14ac:dyDescent="0.25">
      <c r="B44" s="95"/>
      <c r="C44" s="92"/>
      <c r="D44" s="92"/>
      <c r="E44" s="92" t="s">
        <v>569</v>
      </c>
      <c r="F44" s="92"/>
      <c r="G44" s="58" t="s">
        <v>369</v>
      </c>
      <c r="H44" s="92"/>
      <c r="I44" s="92"/>
      <c r="J44" s="128"/>
      <c r="K44" s="29" t="s">
        <v>573</v>
      </c>
      <c r="L44" s="117"/>
      <c r="M44" s="117"/>
      <c r="N44" s="117"/>
      <c r="O44" s="12" t="s">
        <v>579</v>
      </c>
      <c r="P44" s="12" t="s">
        <v>167</v>
      </c>
      <c r="Q44" s="82" t="s">
        <v>179</v>
      </c>
      <c r="R44" s="82" t="s">
        <v>179</v>
      </c>
      <c r="S44" s="82" t="s">
        <v>178</v>
      </c>
      <c r="T44" s="82" t="s">
        <v>178</v>
      </c>
      <c r="U44" s="32">
        <f>((IF(Q44=Datos!$B$83,0,IF(Q44=Datos!$B$84,5,IF(Q44=Datos!$B$85,10,IF(Q44=Datos!$B$86,15,IF(Q44=Datos!$B$87,20,IF(Q44=Datos!$B$88,25,0)))))))/100)+((IF(R44=Datos!$B$83,0,IF(R44=Datos!$B$84,5,IF(R44=Datos!$B$85,10,IF(R44=Datos!$B$86,15,IF(R44=Datos!$B$87,20,IF(R44=Datos!$B$88,25,0)))))))/100)+((IF(S44=Datos!$B$83,0,IF(S44=Datos!$B$84,5,IF(S44=Datos!$B$85,10,IF(S44=Datos!$B$86,15,IF(S44=Datos!$B$87,20,IF(S44=Datos!$B$88,25,0)))))))/100)+((IF(T44=Datos!$B$83,0,IF(T44=Datos!$B$84,5,IF(T44=Datos!$B$85,10,IF(T44=Datos!$B$86,15,IF(T44=Datos!$B$87,20,IF(T44=Datos!$B$88,25,0)))))))/100)</f>
        <v>0.89999999999999991</v>
      </c>
      <c r="V44" s="120"/>
      <c r="W44" s="92"/>
      <c r="X44" s="120"/>
      <c r="Y44" s="92"/>
      <c r="Z44" s="117"/>
      <c r="AA44" s="131"/>
    </row>
    <row r="45" spans="2:27" ht="30" customHeight="1" x14ac:dyDescent="0.25">
      <c r="B45" s="95"/>
      <c r="C45" s="92"/>
      <c r="D45" s="92"/>
      <c r="E45" s="92" t="s">
        <v>570</v>
      </c>
      <c r="F45" s="92"/>
      <c r="G45" s="58" t="s">
        <v>369</v>
      </c>
      <c r="H45" s="92"/>
      <c r="I45" s="92"/>
      <c r="J45" s="128"/>
      <c r="K45" s="29"/>
      <c r="L45" s="117"/>
      <c r="M45" s="117"/>
      <c r="N45" s="117"/>
      <c r="O45" s="12"/>
      <c r="P45" s="12"/>
      <c r="Q45" s="82"/>
      <c r="R45" s="82"/>
      <c r="S45" s="82"/>
      <c r="T45" s="82"/>
      <c r="U45" s="32">
        <f>((IF(Q45=Datos!$B$83,0,IF(Q45=Datos!$B$84,5,IF(Q45=Datos!$B$85,10,IF(Q45=Datos!$B$86,15,IF(Q45=Datos!$B$87,20,IF(Q45=Datos!$B$88,25,0)))))))/100)+((IF(R45=Datos!$B$83,0,IF(R45=Datos!$B$84,5,IF(R45=Datos!$B$85,10,IF(R45=Datos!$B$86,15,IF(R45=Datos!$B$87,20,IF(R45=Datos!$B$88,25,0)))))))/100)+((IF(S45=Datos!$B$83,0,IF(S45=Datos!$B$84,5,IF(S45=Datos!$B$85,10,IF(S45=Datos!$B$86,15,IF(S45=Datos!$B$87,20,IF(S45=Datos!$B$88,25,0)))))))/100)+((IF(T45=Datos!$B$83,0,IF(T45=Datos!$B$84,5,IF(T45=Datos!$B$85,10,IF(T45=Datos!$B$86,15,IF(T45=Datos!$B$87,20,IF(T45=Datos!$B$88,25,0)))))))/100)</f>
        <v>0</v>
      </c>
      <c r="V45" s="120"/>
      <c r="W45" s="92"/>
      <c r="X45" s="120"/>
      <c r="Y45" s="92"/>
      <c r="Z45" s="117"/>
      <c r="AA45" s="131"/>
    </row>
    <row r="46" spans="2:27" ht="30" customHeight="1" thickBot="1" x14ac:dyDescent="0.3">
      <c r="B46" s="96"/>
      <c r="C46" s="97"/>
      <c r="D46" s="97"/>
      <c r="E46" s="97"/>
      <c r="F46" s="97"/>
      <c r="G46" s="66"/>
      <c r="H46" s="97"/>
      <c r="I46" s="97"/>
      <c r="J46" s="129"/>
      <c r="K46" s="67"/>
      <c r="L46" s="118"/>
      <c r="M46" s="118"/>
      <c r="N46" s="118"/>
      <c r="O46" s="68"/>
      <c r="P46" s="68"/>
      <c r="Q46" s="83"/>
      <c r="R46" s="83"/>
      <c r="S46" s="83"/>
      <c r="T46" s="83"/>
      <c r="U46" s="69">
        <f>((IF(Q46=Datos!$B$83,0,IF(Q46=Datos!$B$84,5,IF(Q46=Datos!$B$85,10,IF(Q46=Datos!$B$86,15,IF(Q46=Datos!$B$87,20,IF(Q46=Datos!$B$88,25,0)))))))/100)+((IF(R46=Datos!$B$83,0,IF(R46=Datos!$B$84,5,IF(R46=Datos!$B$85,10,IF(R46=Datos!$B$86,15,IF(R46=Datos!$B$87,20,IF(R46=Datos!$B$88,25,0)))))))/100)+((IF(S46=Datos!$B$83,0,IF(S46=Datos!$B$84,5,IF(S46=Datos!$B$85,10,IF(S46=Datos!$B$86,15,IF(S46=Datos!$B$87,20,IF(S46=Datos!$B$88,25,0)))))))/100)+((IF(T46=Datos!$B$83,0,IF(T46=Datos!$B$84,5,IF(T46=Datos!$B$85,10,IF(T46=Datos!$B$86,15,IF(T46=Datos!$B$87,20,IF(T46=Datos!$B$88,25,0)))))))/100)</f>
        <v>0</v>
      </c>
      <c r="V46" s="121"/>
      <c r="W46" s="97"/>
      <c r="X46" s="121"/>
      <c r="Y46" s="97"/>
      <c r="Z46" s="118"/>
      <c r="AA46" s="132"/>
    </row>
    <row r="47" spans="2:27" ht="37.5" customHeight="1" x14ac:dyDescent="0.25">
      <c r="B47" s="93" t="s">
        <v>40</v>
      </c>
      <c r="C47" s="94"/>
      <c r="D47" s="94" t="str">
        <f>IF(B47="","-",VLOOKUP(B47,Datos!$B$4:$C$25,2,FALSE))</f>
        <v>Fomentar y desarrollar la Gestión Investigativa de alto impacto, a través de la formulación de estrategias, programas y proyectos, a fin de aportar a la consecución de los objetivos y cumplimiento de las funciones institucionales y a los fines esenciales del estado.</v>
      </c>
      <c r="E47" s="94" t="s">
        <v>582</v>
      </c>
      <c r="F47" s="94"/>
      <c r="G47" s="62" t="s">
        <v>370</v>
      </c>
      <c r="H47" s="94" t="s">
        <v>580</v>
      </c>
      <c r="I47" s="94" t="s">
        <v>585</v>
      </c>
      <c r="J47" s="127" t="s">
        <v>158</v>
      </c>
      <c r="K47" s="63" t="s">
        <v>586</v>
      </c>
      <c r="L47" s="116" t="s">
        <v>400</v>
      </c>
      <c r="M47" s="116" t="s">
        <v>86</v>
      </c>
      <c r="N47" s="116" t="str">
        <f>IF(AND(L47=Datos!$B$65,M47=Datos!$B$72),Datos!$D$65,IF(AND(L47=Datos!$B$65,M47=Datos!$B$73),Datos!$E$65,IF(AND(L47=Datos!$B$65,M47=Datos!$B$74),Datos!$F$65,IF(AND(L47=Datos!$B$65,M47=Datos!$B$75),Datos!$G$65,IF(AND(L47=Datos!$B$65,M47=Datos!$B$76),Datos!$H$65,IF(AND(L47=Datos!$B$66,M47=Datos!$B$72),Datos!$D$66,IF(AND(L47=Datos!$B$66,M47=Datos!$B$73),Datos!$E$66,IF(AND(L47=Datos!$B$66,M47=Datos!$B$74),Datos!$F$66,IF(AND(L47=Datos!$B$66,M47=Datos!$B$75),Datos!$G$66,IF(AND(L47=Datos!$B$66,M47=Datos!$B$76),Datos!$H$66,IF(AND(L47=Datos!$B$67,M47=Datos!$B$72),Datos!$D$67,IF(AND(L47=Datos!$B$67,M47=Datos!$B$73),Datos!$E$67,IF(AND(L47=Datos!$B$67,M47=Datos!$B$74),Datos!$F$67,IF(AND(L47=Datos!$B$67,M47=Datos!$B$75),Datos!$G$67,IF(AND(L47=Datos!$B$67,M47=Datos!$B$76),Datos!$H$67,IF(AND(L47=Datos!$B$68,M47=Datos!$B$72),Datos!$D$68,IF(AND(L47=Datos!$B$68,M47=Datos!$B$73),Datos!$E$68,IF(AND(L47=Datos!$B$68,M47=Datos!$B$74),Datos!$F$68,IF(AND(L47=Datos!$B$68,M47=Datos!$B$75),Datos!$G$68,IF(AND(L47=Datos!$B$68,M47=Datos!$B$76),Datos!$H$68,IF(AND(L47=Datos!$B$69,M47=Datos!$B$72),Datos!$D$69,IF(AND(L47=Datos!$B$69,M47=Datos!$B$73),Datos!$E$69,IF(AND(L47=Datos!$B$69,M47=Datos!$B$74),Datos!$F$69,IF(AND(L47=Datos!$B$69,M47=Datos!$B$75),Datos!$G$69,IF(AND(L47=Datos!$B$69,M47=Datos!$B$76),Datos!$H$69,"-")))))))))))))))))))))))))</f>
        <v>ALTA - IMPORTANTE 9</v>
      </c>
      <c r="O47" s="64" t="s">
        <v>591</v>
      </c>
      <c r="P47" s="64" t="s">
        <v>167</v>
      </c>
      <c r="Q47" s="84" t="s">
        <v>176</v>
      </c>
      <c r="R47" s="84" t="s">
        <v>176</v>
      </c>
      <c r="S47" s="84" t="s">
        <v>176</v>
      </c>
      <c r="T47" s="84" t="s">
        <v>177</v>
      </c>
      <c r="U47" s="65">
        <f>((IF(Q47=Datos!$B$83,0,IF(Q47=Datos!$B$84,5,IF(Q47=Datos!$B$85,10,IF(Q47=Datos!$B$86,15,IF(Q47=Datos!$B$87,20,IF(Q47=Datos!$B$88,25,0)))))))/100)+((IF(R47=Datos!$B$83,0,IF(R47=Datos!$B$84,5,IF(R47=Datos!$B$85,10,IF(R47=Datos!$B$86,15,IF(R47=Datos!$B$87,20,IF(R47=Datos!$B$88,25,0)))))))/100)+((IF(S47=Datos!$B$83,0,IF(S47=Datos!$B$84,5,IF(S47=Datos!$B$85,10,IF(S47=Datos!$B$86,15,IF(S47=Datos!$B$87,20,IF(S47=Datos!$B$88,25,0)))))))/100)+((IF(T47=Datos!$B$83,0,IF(T47=Datos!$B$84,5,IF(T47=Datos!$B$85,10,IF(T47=Datos!$B$86,15,IF(T47=Datos!$B$87,20,IF(T47=Datos!$B$88,25,0)))))))/100)</f>
        <v>0.45000000000000007</v>
      </c>
      <c r="V47" s="119">
        <f>IF(ISERROR((IF(P47=Datos!$B$80,SGC!U47,0)+IF(P48=Datos!$B$80,SGC!U48,0)+IF(P49=Datos!$B$80,SGC!U49,0)+IF(P50=Datos!$B$80,SGC!U50,0)+IF(P51=Datos!$B$80,SGC!U51,0)+IF(P52=Datos!$B$80,SGC!U52,0))/(IF(P47=Datos!$B$80,1,0)+IF(P48=Datos!$B$80,1,0)+IF(P49=Datos!$B$80,1,0)+IF(P50=Datos!$B$80,1,0)+IF(P51=Datos!$B$80,1,0)+IF(P52=Datos!$B$80,1,0))),0,(IF(P47=Datos!$B$80,SGC!U47,0)+IF(P48=Datos!$B$80,SGC!U48,0)+IF(P49=Datos!$B$80,SGC!U49,0)+IF(P50=Datos!$B$80,SGC!U50,0)+IF(P51=Datos!$B$80,SGC!U51,0)+IF(P52=Datos!$B$80,SGC!U52,0))/(IF(P47=Datos!$B$80,1,0)+IF(P48=Datos!$B$80,1,0)+IF(P49=Datos!$B$80,1,0)+IF(P50=Datos!$B$80,1,0)+IF(P51=Datos!$B$80,1,0)+IF(P52=Datos!$B$80,1,0)))</f>
        <v>0.6</v>
      </c>
      <c r="W47" s="94" t="str">
        <f>IF(L47="","-",(IF(V47&gt;0,(IF(L47=Datos!$B$65,Datos!$B$65,IF(AND(L47=Datos!$B$66,V47&gt;0.49),Datos!$B$65,IF(AND(L47=Datos!$B$67,V47&gt;0.74),Datos!$B$65,IF(AND(L47=Datos!$B$67,V47&lt;0.75,V47&gt;0.49),Datos!$B$66,IF(AND(L47=Datos!$B$68,V47&gt;0.74),Datos!$B$66,IF(AND(L47=Datos!$B$68,V47&lt;0.75,V47&gt;0.49),Datos!$B$67,IF(AND(L47=Datos!$B$69,V47&gt;0.74),Datos!$B$67,IF(AND(L47=Datos!$B$69,V47&lt;0.75,V47&gt;0.49),Datos!$B$68,L47))))))))),L47)))</f>
        <v>Improbable - 2</v>
      </c>
      <c r="X47" s="119">
        <f>IF(ISERROR((IF(P47=Datos!$B$79,SGC!U47,0)+IF(P48=Datos!$B$79,SGC!U48,0)+IF(P49=Datos!$B$79,SGC!U49,0)+IF(P50=Datos!$B$79,SGC!U50,0)+IF(P51=Datos!$B$79,SGC!U51,0)+IF(P52=Datos!$B$79,SGC!U52,0))/(IF(P47=Datos!$B$79,1,0)+IF(P48=Datos!$B$79,1,0)+IF(P49=Datos!$B$79,1,0)+IF(P50=Datos!$B$79,1,0)+IF(P51=Datos!$B$79,1,0)+IF(P52=Datos!$B$79,1,0))),0,(IF(P47=Datos!$B$79,SGC!U47,0)+IF(P48=Datos!$B$79,SGC!U48,0)+IF(P49=Datos!$B$79,SGC!U49,0)+IF(P50=Datos!$B$79,SGC!U50,0)+IF(P51=Datos!$B$79,SGC!U51,0)+IF(P52=Datos!$B$79,SGC!U52,0))/(IF(P47=Datos!$B$79,1,0)+IF(P48=Datos!$B$79,1,0)+IF(P49=Datos!$B$79,1,0)+IF(P50=Datos!$B$79,1,0)+IF(P51=Datos!$B$79,1,0)+IF(P52=Datos!$B$79,1,0)))</f>
        <v>0</v>
      </c>
      <c r="Y47" s="94" t="str">
        <f>IF(M47="","-",(IF(X47&gt;0,(IF(M47=Datos!$B$72,Datos!$B$72,IF(AND(M47=Datos!$B$73,X47&gt;0.49),Datos!$B$72,IF(AND(M47=Datos!$B$74,X47&gt;0.74),Datos!$B$72,IF(AND(M47=Datos!$B$74,X47&lt;0.75,X47&gt;0.49),Datos!$B$73,IF(AND(M47=Datos!$B$75,X47&gt;0.74),Datos!$B$73,IF(AND(M47=Datos!$B$75,X47&lt;0.75,X47&gt;0.49),Datos!$B$74,IF(AND(M47=Datos!$B$76,X47&gt;0.74),Datos!$B$74,IF(AND(M47=Datos!$B$76,X47&lt;0.75,X47&gt;0.49),Datos!$B$75,M47))))))))),M47)))</f>
        <v>Moderado - 3</v>
      </c>
      <c r="Z47" s="116" t="str">
        <f>IF(AND(W47=Datos!$B$65,Y47=Datos!$B$72),Datos!$D$65,IF(AND(W47=Datos!$B$65,Y47=Datos!$B$73),Datos!$E$65,IF(AND(W47=Datos!$B$65,Y47=Datos!$B$74),Datos!$F$65,IF(AND(W47=Datos!$B$65,Y47=Datos!$B$75),Datos!$G$65,IF(AND(W47=Datos!$B$65,Y47=Datos!$B$76),Datos!$H$65,IF(AND(W47=Datos!$B$66,Y47=Datos!$B$72),Datos!$D$66,IF(AND(W47=Datos!$B$66,Y47=Datos!$B$73),Datos!$E$66,IF(AND(W47=Datos!$B$66,Y47=Datos!$B$74),Datos!$F$66,IF(AND(W47=Datos!$B$66,Y47=Datos!$B$75),Datos!$G$66,IF(AND(W47=Datos!$B$66,Y47=Datos!$B$76),Datos!$H$66,IF(AND(W47=Datos!$B$67,Y47=Datos!$B$72),Datos!$D$67,IF(AND(W47=Datos!$B$67,Y47=Datos!$B$73),Datos!$E$67,IF(AND(W47=Datos!$B$67,Y47=Datos!$B$74),Datos!$F$67,IF(AND(W47=Datos!$B$67,Y47=Datos!$B$75),Datos!$G$67,IF(AND(W47=Datos!$B$67,Y47=Datos!$B$76),Datos!$H$67,IF(AND(W47=Datos!$B$68,Y47=Datos!$B$72),Datos!$D$68,IF(AND(W47=Datos!$B$68,Y47=Datos!$B$73),Datos!$E$68,IF(AND(W47=Datos!$B$68,Y47=Datos!$B$74),Datos!$F$68,IF(AND(W47=Datos!$B$68,Y47=Datos!$B$75),Datos!$G$68,IF(AND(W47=Datos!$B$68,Y47=Datos!$B$76),Datos!$H$68,IF(AND(W47=Datos!$B$69,Y47=Datos!$B$72),Datos!$D$69,IF(AND(W47=Datos!$B$69,Y47=Datos!$B$73),Datos!$E$69,IF(AND(W47=Datos!$B$69,Y47=Datos!$B$74),Datos!$F$69,IF(AND(W47=Datos!$B$69,Y47=Datos!$B$75),Datos!$G$69,IF(AND(W47=Datos!$B$69,Y47=Datos!$B$76),Datos!$H$69,"-")))))))))))))))))))))))))</f>
        <v>MODERADO 6</v>
      </c>
      <c r="AA47" s="130" t="s">
        <v>182</v>
      </c>
    </row>
    <row r="48" spans="2:27" ht="50.25" customHeight="1" x14ac:dyDescent="0.25">
      <c r="B48" s="95"/>
      <c r="C48" s="92"/>
      <c r="D48" s="92"/>
      <c r="E48" s="92" t="s">
        <v>583</v>
      </c>
      <c r="F48" s="92"/>
      <c r="G48" s="58" t="s">
        <v>369</v>
      </c>
      <c r="H48" s="92"/>
      <c r="I48" s="92"/>
      <c r="J48" s="128"/>
      <c r="K48" s="29" t="s">
        <v>588</v>
      </c>
      <c r="L48" s="117"/>
      <c r="M48" s="117"/>
      <c r="N48" s="117"/>
      <c r="O48" s="12" t="s">
        <v>592</v>
      </c>
      <c r="P48" s="12" t="s">
        <v>167</v>
      </c>
      <c r="Q48" s="82" t="s">
        <v>178</v>
      </c>
      <c r="R48" s="82" t="s">
        <v>178</v>
      </c>
      <c r="S48" s="82" t="s">
        <v>178</v>
      </c>
      <c r="T48" s="82" t="s">
        <v>178</v>
      </c>
      <c r="U48" s="32">
        <f>((IF(Q48=Datos!$B$83,0,IF(Q48=Datos!$B$84,5,IF(Q48=Datos!$B$85,10,IF(Q48=Datos!$B$86,15,IF(Q48=Datos!$B$87,20,IF(Q48=Datos!$B$88,25,0)))))))/100)+((IF(R48=Datos!$B$83,0,IF(R48=Datos!$B$84,5,IF(R48=Datos!$B$85,10,IF(R48=Datos!$B$86,15,IF(R48=Datos!$B$87,20,IF(R48=Datos!$B$88,25,0)))))))/100)+((IF(S48=Datos!$B$83,0,IF(S48=Datos!$B$84,5,IF(S48=Datos!$B$85,10,IF(S48=Datos!$B$86,15,IF(S48=Datos!$B$87,20,IF(S48=Datos!$B$88,25,0)))))))/100)+((IF(T48=Datos!$B$83,0,IF(T48=Datos!$B$84,5,IF(T48=Datos!$B$85,10,IF(T48=Datos!$B$86,15,IF(T48=Datos!$B$87,20,IF(T48=Datos!$B$88,25,0)))))))/100)</f>
        <v>0.8</v>
      </c>
      <c r="V48" s="120"/>
      <c r="W48" s="92"/>
      <c r="X48" s="120"/>
      <c r="Y48" s="92"/>
      <c r="Z48" s="117"/>
      <c r="AA48" s="131"/>
    </row>
    <row r="49" spans="2:27" ht="30" customHeight="1" x14ac:dyDescent="0.25">
      <c r="B49" s="95"/>
      <c r="C49" s="92"/>
      <c r="D49" s="92"/>
      <c r="E49" s="92" t="s">
        <v>584</v>
      </c>
      <c r="F49" s="92"/>
      <c r="G49" s="58" t="s">
        <v>369</v>
      </c>
      <c r="H49" s="92"/>
      <c r="I49" s="92"/>
      <c r="J49" s="128"/>
      <c r="K49" s="29" t="s">
        <v>589</v>
      </c>
      <c r="L49" s="117"/>
      <c r="M49" s="117"/>
      <c r="N49" s="117"/>
      <c r="O49" s="12" t="s">
        <v>593</v>
      </c>
      <c r="P49" s="12" t="s">
        <v>167</v>
      </c>
      <c r="Q49" s="82" t="s">
        <v>178</v>
      </c>
      <c r="R49" s="82" t="s">
        <v>176</v>
      </c>
      <c r="S49" s="82" t="s">
        <v>177</v>
      </c>
      <c r="T49" s="82" t="s">
        <v>176</v>
      </c>
      <c r="U49" s="32">
        <f>((IF(Q49=Datos!$B$83,0,IF(Q49=Datos!$B$84,5,IF(Q49=Datos!$B$85,10,IF(Q49=Datos!$B$86,15,IF(Q49=Datos!$B$87,20,IF(Q49=Datos!$B$88,25,0)))))))/100)+((IF(R49=Datos!$B$83,0,IF(R49=Datos!$B$84,5,IF(R49=Datos!$B$85,10,IF(R49=Datos!$B$86,15,IF(R49=Datos!$B$87,20,IF(R49=Datos!$B$88,25,0)))))))/100)+((IF(S49=Datos!$B$83,0,IF(S49=Datos!$B$84,5,IF(S49=Datos!$B$85,10,IF(S49=Datos!$B$86,15,IF(S49=Datos!$B$87,20,IF(S49=Datos!$B$88,25,0)))))))/100)+((IF(T49=Datos!$B$83,0,IF(T49=Datos!$B$84,5,IF(T49=Datos!$B$85,10,IF(T49=Datos!$B$86,15,IF(T49=Datos!$B$87,20,IF(T49=Datos!$B$88,25,0)))))))/100)</f>
        <v>0.55000000000000004</v>
      </c>
      <c r="V49" s="120"/>
      <c r="W49" s="92"/>
      <c r="X49" s="120"/>
      <c r="Y49" s="92"/>
      <c r="Z49" s="117"/>
      <c r="AA49" s="131"/>
    </row>
    <row r="50" spans="2:27" ht="42.75" customHeight="1" x14ac:dyDescent="0.25">
      <c r="B50" s="95"/>
      <c r="C50" s="92"/>
      <c r="D50" s="92"/>
      <c r="E50" s="92" t="s">
        <v>581</v>
      </c>
      <c r="F50" s="92"/>
      <c r="G50" s="58" t="s">
        <v>369</v>
      </c>
      <c r="H50" s="92"/>
      <c r="I50" s="92"/>
      <c r="J50" s="128"/>
      <c r="K50" s="29" t="s">
        <v>587</v>
      </c>
      <c r="L50" s="117"/>
      <c r="M50" s="117"/>
      <c r="N50" s="117"/>
      <c r="O50" s="12"/>
      <c r="P50" s="12"/>
      <c r="Q50" s="82"/>
      <c r="R50" s="82"/>
      <c r="S50" s="82"/>
      <c r="T50" s="82"/>
      <c r="U50" s="32">
        <f>((IF(Q50=Datos!$B$83,0,IF(Q50=Datos!$B$84,5,IF(Q50=Datos!$B$85,10,IF(Q50=Datos!$B$86,15,IF(Q50=Datos!$B$87,20,IF(Q50=Datos!$B$88,25,0)))))))/100)+((IF(R50=Datos!$B$83,0,IF(R50=Datos!$B$84,5,IF(R50=Datos!$B$85,10,IF(R50=Datos!$B$86,15,IF(R50=Datos!$B$87,20,IF(R50=Datos!$B$88,25,0)))))))/100)+((IF(S50=Datos!$B$83,0,IF(S50=Datos!$B$84,5,IF(S50=Datos!$B$85,10,IF(S50=Datos!$B$86,15,IF(S50=Datos!$B$87,20,IF(S50=Datos!$B$88,25,0)))))))/100)+((IF(T50=Datos!$B$83,0,IF(T50=Datos!$B$84,5,IF(T50=Datos!$B$85,10,IF(T50=Datos!$B$86,15,IF(T50=Datos!$B$87,20,IF(T50=Datos!$B$88,25,0)))))))/100)</f>
        <v>0</v>
      </c>
      <c r="V50" s="120"/>
      <c r="W50" s="92"/>
      <c r="X50" s="120"/>
      <c r="Y50" s="92"/>
      <c r="Z50" s="117"/>
      <c r="AA50" s="131"/>
    </row>
    <row r="51" spans="2:27" ht="30" customHeight="1" x14ac:dyDescent="0.25">
      <c r="B51" s="95"/>
      <c r="C51" s="92"/>
      <c r="D51" s="92"/>
      <c r="E51" s="92"/>
      <c r="F51" s="92"/>
      <c r="G51" s="58"/>
      <c r="H51" s="92"/>
      <c r="I51" s="92"/>
      <c r="J51" s="128"/>
      <c r="K51" s="29" t="s">
        <v>590</v>
      </c>
      <c r="L51" s="117"/>
      <c r="M51" s="117"/>
      <c r="N51" s="117"/>
      <c r="O51" s="12"/>
      <c r="P51" s="12"/>
      <c r="Q51" s="58"/>
      <c r="R51" s="58"/>
      <c r="S51" s="58"/>
      <c r="T51" s="58"/>
      <c r="U51" s="32">
        <f>((IF(Q51=Datos!$B$83,0,IF(Q51=Datos!$B$84,5,IF(Q51=Datos!$B$85,10,IF(Q51=Datos!$B$86,15,IF(Q51=Datos!$B$87,20,IF(Q51=Datos!$B$88,25,0)))))))/100)+((IF(R51=Datos!$B$83,0,IF(R51=Datos!$B$84,5,IF(R51=Datos!$B$85,10,IF(R51=Datos!$B$86,15,IF(R51=Datos!$B$87,20,IF(R51=Datos!$B$88,25,0)))))))/100)+((IF(S51=Datos!$B$83,0,IF(S51=Datos!$B$84,5,IF(S51=Datos!$B$85,10,IF(S51=Datos!$B$86,15,IF(S51=Datos!$B$87,20,IF(S51=Datos!$B$88,25,0)))))))/100)+((IF(T51=Datos!$B$83,0,IF(T51=Datos!$B$84,5,IF(T51=Datos!$B$85,10,IF(T51=Datos!$B$86,15,IF(T51=Datos!$B$87,20,IF(T51=Datos!$B$88,25,0)))))))/100)</f>
        <v>0</v>
      </c>
      <c r="V51" s="120"/>
      <c r="W51" s="92"/>
      <c r="X51" s="120"/>
      <c r="Y51" s="92"/>
      <c r="Z51" s="117"/>
      <c r="AA51" s="131"/>
    </row>
    <row r="52" spans="2:27" ht="30" customHeight="1" thickBot="1" x14ac:dyDescent="0.3">
      <c r="B52" s="96"/>
      <c r="C52" s="97"/>
      <c r="D52" s="97"/>
      <c r="E52" s="97"/>
      <c r="F52" s="97"/>
      <c r="G52" s="66"/>
      <c r="H52" s="97"/>
      <c r="I52" s="97"/>
      <c r="J52" s="129"/>
      <c r="K52" s="67"/>
      <c r="L52" s="118"/>
      <c r="M52" s="118"/>
      <c r="N52" s="118"/>
      <c r="O52" s="68"/>
      <c r="P52" s="68"/>
      <c r="Q52" s="83"/>
      <c r="R52" s="83"/>
      <c r="S52" s="83"/>
      <c r="T52" s="83"/>
      <c r="U52" s="69">
        <f>((IF(Q52=Datos!$B$83,0,IF(Q52=Datos!$B$84,5,IF(Q52=Datos!$B$85,10,IF(Q52=Datos!$B$86,15,IF(Q52=Datos!$B$87,20,IF(Q52=Datos!$B$88,25,0)))))))/100)+((IF(R52=Datos!$B$83,0,IF(R52=Datos!$B$84,5,IF(R52=Datos!$B$85,10,IF(R52=Datos!$B$86,15,IF(R52=Datos!$B$87,20,IF(R52=Datos!$B$88,25,0)))))))/100)+((IF(S52=Datos!$B$83,0,IF(S52=Datos!$B$84,5,IF(S52=Datos!$B$85,10,IF(S52=Datos!$B$86,15,IF(S52=Datos!$B$87,20,IF(S52=Datos!$B$88,25,0)))))))/100)+((IF(T52=Datos!$B$83,0,IF(T52=Datos!$B$84,5,IF(T52=Datos!$B$85,10,IF(T52=Datos!$B$86,15,IF(T52=Datos!$B$87,20,IF(T52=Datos!$B$88,25,0)))))))/100)</f>
        <v>0</v>
      </c>
      <c r="V52" s="121"/>
      <c r="W52" s="97"/>
      <c r="X52" s="121"/>
      <c r="Y52" s="97"/>
      <c r="Z52" s="118"/>
      <c r="AA52" s="132"/>
    </row>
    <row r="53" spans="2:27" ht="30" customHeight="1" x14ac:dyDescent="0.25">
      <c r="B53" s="93" t="s">
        <v>40</v>
      </c>
      <c r="C53" s="94"/>
      <c r="D53" s="94" t="str">
        <f>IF(B53="","-",VLOOKUP(B53,Datos!$B$4:$C$25,2,FALSE))</f>
        <v>Fomentar y desarrollar la Gestión Investigativa de alto impacto, a través de la formulación de estrategias, programas y proyectos, a fin de aportar a la consecución de los objetivos y cumplimiento de las funciones institucionales y a los fines esenciales del estado.</v>
      </c>
      <c r="E53" s="94" t="s">
        <v>597</v>
      </c>
      <c r="F53" s="94"/>
      <c r="G53" s="62" t="s">
        <v>370</v>
      </c>
      <c r="H53" s="94" t="s">
        <v>594</v>
      </c>
      <c r="I53" s="94" t="s">
        <v>600</v>
      </c>
      <c r="J53" s="127" t="s">
        <v>156</v>
      </c>
      <c r="K53" s="63" t="s">
        <v>598</v>
      </c>
      <c r="L53" s="116" t="s">
        <v>400</v>
      </c>
      <c r="M53" s="116" t="s">
        <v>86</v>
      </c>
      <c r="N53" s="116" t="str">
        <f>IF(AND(L53=Datos!$B$65,M53=Datos!$B$72),Datos!$D$65,IF(AND(L53=Datos!$B$65,M53=Datos!$B$73),Datos!$E$65,IF(AND(L53=Datos!$B$65,M53=Datos!$B$74),Datos!$F$65,IF(AND(L53=Datos!$B$65,M53=Datos!$B$75),Datos!$G$65,IF(AND(L53=Datos!$B$65,M53=Datos!$B$76),Datos!$H$65,IF(AND(L53=Datos!$B$66,M53=Datos!$B$72),Datos!$D$66,IF(AND(L53=Datos!$B$66,M53=Datos!$B$73),Datos!$E$66,IF(AND(L53=Datos!$B$66,M53=Datos!$B$74),Datos!$F$66,IF(AND(L53=Datos!$B$66,M53=Datos!$B$75),Datos!$G$66,IF(AND(L53=Datos!$B$66,M53=Datos!$B$76),Datos!$H$66,IF(AND(L53=Datos!$B$67,M53=Datos!$B$72),Datos!$D$67,IF(AND(L53=Datos!$B$67,M53=Datos!$B$73),Datos!$E$67,IF(AND(L53=Datos!$B$67,M53=Datos!$B$74),Datos!$F$67,IF(AND(L53=Datos!$B$67,M53=Datos!$B$75),Datos!$G$67,IF(AND(L53=Datos!$B$67,M53=Datos!$B$76),Datos!$H$67,IF(AND(L53=Datos!$B$68,M53=Datos!$B$72),Datos!$D$68,IF(AND(L53=Datos!$B$68,M53=Datos!$B$73),Datos!$E$68,IF(AND(L53=Datos!$B$68,M53=Datos!$B$74),Datos!$F$68,IF(AND(L53=Datos!$B$68,M53=Datos!$B$75),Datos!$G$68,IF(AND(L53=Datos!$B$68,M53=Datos!$B$76),Datos!$H$68,IF(AND(L53=Datos!$B$69,M53=Datos!$B$72),Datos!$D$69,IF(AND(L53=Datos!$B$69,M53=Datos!$B$73),Datos!$E$69,IF(AND(L53=Datos!$B$69,M53=Datos!$B$74),Datos!$F$69,IF(AND(L53=Datos!$B$69,M53=Datos!$B$75),Datos!$G$69,IF(AND(L53=Datos!$B$69,M53=Datos!$B$76),Datos!$H$69,"-")))))))))))))))))))))))))</f>
        <v>ALTA - IMPORTANTE 9</v>
      </c>
      <c r="O53" s="64" t="s">
        <v>601</v>
      </c>
      <c r="P53" s="64" t="s">
        <v>167</v>
      </c>
      <c r="Q53" s="84" t="s">
        <v>178</v>
      </c>
      <c r="R53" s="84" t="s">
        <v>178</v>
      </c>
      <c r="S53" s="84" t="s">
        <v>176</v>
      </c>
      <c r="T53" s="84" t="s">
        <v>178</v>
      </c>
      <c r="U53" s="65">
        <f>((IF(Q53=Datos!$B$83,0,IF(Q53=Datos!$B$84,5,IF(Q53=Datos!$B$85,10,IF(Q53=Datos!$B$86,15,IF(Q53=Datos!$B$87,20,IF(Q53=Datos!$B$88,25,0)))))))/100)+((IF(R53=Datos!$B$83,0,IF(R53=Datos!$B$84,5,IF(R53=Datos!$B$85,10,IF(R53=Datos!$B$86,15,IF(R53=Datos!$B$87,20,IF(R53=Datos!$B$88,25,0)))))))/100)+((IF(S53=Datos!$B$83,0,IF(S53=Datos!$B$84,5,IF(S53=Datos!$B$85,10,IF(S53=Datos!$B$86,15,IF(S53=Datos!$B$87,20,IF(S53=Datos!$B$88,25,0)))))))/100)+((IF(T53=Datos!$B$83,0,IF(T53=Datos!$B$84,5,IF(T53=Datos!$B$85,10,IF(T53=Datos!$B$86,15,IF(T53=Datos!$B$87,20,IF(T53=Datos!$B$88,25,0)))))))/100)</f>
        <v>0.7</v>
      </c>
      <c r="V53" s="119">
        <f>IF(ISERROR((IF(P53=Datos!$B$80,SGC!U53,0)+IF(P54=Datos!$B$80,SGC!U54,0)+IF(P55=Datos!$B$80,SGC!U55,0)+IF(P56=Datos!$B$80,SGC!U56,0)+IF(P57=Datos!$B$80,SGC!U57,0)+IF(P58=Datos!$B$80,SGC!U58,0))/(IF(P53=Datos!$B$80,1,0)+IF(P54=Datos!$B$80,1,0)+IF(P55=Datos!$B$80,1,0)+IF(P56=Datos!$B$80,1,0)+IF(P57=Datos!$B$80,1,0)+IF(P58=Datos!$B$80,1,0))),0,(IF(P53=Datos!$B$80,SGC!U53,0)+IF(P54=Datos!$B$80,SGC!U54,0)+IF(P55=Datos!$B$80,SGC!U55,0)+IF(P56=Datos!$B$80,SGC!U56,0)+IF(P57=Datos!$B$80,SGC!U57,0)+IF(P58=Datos!$B$80,SGC!U58,0))/(IF(P53=Datos!$B$80,1,0)+IF(P54=Datos!$B$80,1,0)+IF(P55=Datos!$B$80,1,0)+IF(P56=Datos!$B$80,1,0)+IF(P57=Datos!$B$80,1,0)+IF(P58=Datos!$B$80,1,0)))</f>
        <v>0.8</v>
      </c>
      <c r="W53" s="94" t="str">
        <f>IF(L53="","-",(IF(V53&gt;0,(IF(L53=Datos!$B$65,Datos!$B$65,IF(AND(L53=Datos!$B$66,V53&gt;0.49),Datos!$B$65,IF(AND(L53=Datos!$B$67,V53&gt;0.74),Datos!$B$65,IF(AND(L53=Datos!$B$67,V53&lt;0.75,V53&gt;0.49),Datos!$B$66,IF(AND(L53=Datos!$B$68,V53&gt;0.74),Datos!$B$66,IF(AND(L53=Datos!$B$68,V53&lt;0.75,V53&gt;0.49),Datos!$B$67,IF(AND(L53=Datos!$B$69,V53&gt;0.74),Datos!$B$67,IF(AND(L53=Datos!$B$69,V53&lt;0.75,V53&gt;0.49),Datos!$B$68,L53))))))))),L53)))</f>
        <v>Raro - 1</v>
      </c>
      <c r="X53" s="119">
        <f>IF(ISERROR((IF(P53=Datos!$B$79,SGC!U53,0)+IF(P54=Datos!$B$79,SGC!U54,0)+IF(P55=Datos!$B$79,SGC!U55,0)+IF(P56=Datos!$B$79,SGC!U56,0)+IF(P57=Datos!$B$79,SGC!U57,0)+IF(P58=Datos!$B$79,SGC!U58,0))/(IF(P53=Datos!$B$79,1,0)+IF(P54=Datos!$B$79,1,0)+IF(P55=Datos!$B$79,1,0)+IF(P56=Datos!$B$79,1,0)+IF(P57=Datos!$B$79,1,0)+IF(P58=Datos!$B$79,1,0))),0,(IF(P53=Datos!$B$79,SGC!U53,0)+IF(P54=Datos!$B$79,SGC!U54,0)+IF(P55=Datos!$B$79,SGC!U55,0)+IF(P56=Datos!$B$79,SGC!U56,0)+IF(P57=Datos!$B$79,SGC!U57,0)+IF(P58=Datos!$B$79,SGC!U58,0))/(IF(P53=Datos!$B$79,1,0)+IF(P54=Datos!$B$79,1,0)+IF(P55=Datos!$B$79,1,0)+IF(P56=Datos!$B$79,1,0)+IF(P57=Datos!$B$79,1,0)+IF(P58=Datos!$B$79,1,0)))</f>
        <v>0</v>
      </c>
      <c r="Y53" s="94" t="str">
        <f>IF(M53="","-",(IF(X53&gt;0,(IF(M53=Datos!$B$72,Datos!$B$72,IF(AND(M53=Datos!$B$73,X53&gt;0.49),Datos!$B$72,IF(AND(M53=Datos!$B$74,X53&gt;0.74),Datos!$B$72,IF(AND(M53=Datos!$B$74,X53&lt;0.75,X53&gt;0.49),Datos!$B$73,IF(AND(M53=Datos!$B$75,X53&gt;0.74),Datos!$B$73,IF(AND(M53=Datos!$B$75,X53&lt;0.75,X53&gt;0.49),Datos!$B$74,IF(AND(M53=Datos!$B$76,X53&gt;0.74),Datos!$B$74,IF(AND(M53=Datos!$B$76,X53&lt;0.75,X53&gt;0.49),Datos!$B$75,M53))))))))),M53)))</f>
        <v>Moderado - 3</v>
      </c>
      <c r="Z53" s="116" t="str">
        <f>IF(AND(W53=Datos!$B$65,Y53=Datos!$B$72),Datos!$D$65,IF(AND(W53=Datos!$B$65,Y53=Datos!$B$73),Datos!$E$65,IF(AND(W53=Datos!$B$65,Y53=Datos!$B$74),Datos!$F$65,IF(AND(W53=Datos!$B$65,Y53=Datos!$B$75),Datos!$G$65,IF(AND(W53=Datos!$B$65,Y53=Datos!$B$76),Datos!$H$65,IF(AND(W53=Datos!$B$66,Y53=Datos!$B$72),Datos!$D$66,IF(AND(W53=Datos!$B$66,Y53=Datos!$B$73),Datos!$E$66,IF(AND(W53=Datos!$B$66,Y53=Datos!$B$74),Datos!$F$66,IF(AND(W53=Datos!$B$66,Y53=Datos!$B$75),Datos!$G$66,IF(AND(W53=Datos!$B$66,Y53=Datos!$B$76),Datos!$H$66,IF(AND(W53=Datos!$B$67,Y53=Datos!$B$72),Datos!$D$67,IF(AND(W53=Datos!$B$67,Y53=Datos!$B$73),Datos!$E$67,IF(AND(W53=Datos!$B$67,Y53=Datos!$B$74),Datos!$F$67,IF(AND(W53=Datos!$B$67,Y53=Datos!$B$75),Datos!$G$67,IF(AND(W53=Datos!$B$67,Y53=Datos!$B$76),Datos!$H$67,IF(AND(W53=Datos!$B$68,Y53=Datos!$B$72),Datos!$D$68,IF(AND(W53=Datos!$B$68,Y53=Datos!$B$73),Datos!$E$68,IF(AND(W53=Datos!$B$68,Y53=Datos!$B$74),Datos!$F$68,IF(AND(W53=Datos!$B$68,Y53=Datos!$B$75),Datos!$G$68,IF(AND(W53=Datos!$B$68,Y53=Datos!$B$76),Datos!$H$68,IF(AND(W53=Datos!$B$69,Y53=Datos!$B$72),Datos!$D$69,IF(AND(W53=Datos!$B$69,Y53=Datos!$B$73),Datos!$E$69,IF(AND(W53=Datos!$B$69,Y53=Datos!$B$74),Datos!$F$69,IF(AND(W53=Datos!$B$69,Y53=Datos!$B$75),Datos!$G$69,IF(AND(W53=Datos!$B$69,Y53=Datos!$B$76),Datos!$H$69,"-")))))))))))))))))))))))))</f>
        <v>MODERADO 3</v>
      </c>
      <c r="AA53" s="130" t="s">
        <v>182</v>
      </c>
    </row>
    <row r="54" spans="2:27" ht="44.25" customHeight="1" x14ac:dyDescent="0.25">
      <c r="B54" s="95"/>
      <c r="C54" s="92"/>
      <c r="D54" s="92"/>
      <c r="E54" s="92" t="s">
        <v>596</v>
      </c>
      <c r="F54" s="92"/>
      <c r="G54" s="58" t="s">
        <v>369</v>
      </c>
      <c r="H54" s="92"/>
      <c r="I54" s="92"/>
      <c r="J54" s="128"/>
      <c r="K54" s="29" t="s">
        <v>599</v>
      </c>
      <c r="L54" s="117"/>
      <c r="M54" s="117"/>
      <c r="N54" s="117"/>
      <c r="O54" s="12" t="s">
        <v>602</v>
      </c>
      <c r="P54" s="12" t="s">
        <v>167</v>
      </c>
      <c r="Q54" s="82" t="s">
        <v>179</v>
      </c>
      <c r="R54" s="82" t="s">
        <v>179</v>
      </c>
      <c r="S54" s="82" t="s">
        <v>177</v>
      </c>
      <c r="T54" s="82" t="s">
        <v>179</v>
      </c>
      <c r="U54" s="32">
        <f>((IF(Q54=Datos!$B$83,0,IF(Q54=Datos!$B$84,5,IF(Q54=Datos!$B$85,10,IF(Q54=Datos!$B$86,15,IF(Q54=Datos!$B$87,20,IF(Q54=Datos!$B$88,25,0)))))))/100)+((IF(R54=Datos!$B$83,0,IF(R54=Datos!$B$84,5,IF(R54=Datos!$B$85,10,IF(R54=Datos!$B$86,15,IF(R54=Datos!$B$87,20,IF(R54=Datos!$B$88,25,0)))))))/100)+((IF(S54=Datos!$B$83,0,IF(S54=Datos!$B$84,5,IF(S54=Datos!$B$85,10,IF(S54=Datos!$B$86,15,IF(S54=Datos!$B$87,20,IF(S54=Datos!$B$88,25,0)))))))/100)+((IF(T54=Datos!$B$83,0,IF(T54=Datos!$B$84,5,IF(T54=Datos!$B$85,10,IF(T54=Datos!$B$86,15,IF(T54=Datos!$B$87,20,IF(T54=Datos!$B$88,25,0)))))))/100)</f>
        <v>0.9</v>
      </c>
      <c r="V54" s="120"/>
      <c r="W54" s="92"/>
      <c r="X54" s="120"/>
      <c r="Y54" s="92"/>
      <c r="Z54" s="117"/>
      <c r="AA54" s="131"/>
    </row>
    <row r="55" spans="2:27" ht="44.25" customHeight="1" x14ac:dyDescent="0.25">
      <c r="B55" s="95"/>
      <c r="C55" s="92"/>
      <c r="D55" s="92"/>
      <c r="E55" s="92" t="s">
        <v>595</v>
      </c>
      <c r="F55" s="92"/>
      <c r="G55" s="58" t="s">
        <v>369</v>
      </c>
      <c r="H55" s="92"/>
      <c r="I55" s="92"/>
      <c r="J55" s="128"/>
      <c r="K55" s="29"/>
      <c r="L55" s="117"/>
      <c r="M55" s="117"/>
      <c r="N55" s="117"/>
      <c r="O55" s="12"/>
      <c r="P55" s="12"/>
      <c r="Q55" s="82"/>
      <c r="R55" s="82"/>
      <c r="S55" s="82"/>
      <c r="T55" s="82"/>
      <c r="U55" s="32">
        <f>((IF(Q55=Datos!$B$83,0,IF(Q55=Datos!$B$84,5,IF(Q55=Datos!$B$85,10,IF(Q55=Datos!$B$86,15,IF(Q55=Datos!$B$87,20,IF(Q55=Datos!$B$88,25,0)))))))/100)+((IF(R55=Datos!$B$83,0,IF(R55=Datos!$B$84,5,IF(R55=Datos!$B$85,10,IF(R55=Datos!$B$86,15,IF(R55=Datos!$B$87,20,IF(R55=Datos!$B$88,25,0)))))))/100)+((IF(S55=Datos!$B$83,0,IF(S55=Datos!$B$84,5,IF(S55=Datos!$B$85,10,IF(S55=Datos!$B$86,15,IF(S55=Datos!$B$87,20,IF(S55=Datos!$B$88,25,0)))))))/100)+((IF(T55=Datos!$B$83,0,IF(T55=Datos!$B$84,5,IF(T55=Datos!$B$85,10,IF(T55=Datos!$B$86,15,IF(T55=Datos!$B$87,20,IF(T55=Datos!$B$88,25,0)))))))/100)</f>
        <v>0</v>
      </c>
      <c r="V55" s="120"/>
      <c r="W55" s="92"/>
      <c r="X55" s="120"/>
      <c r="Y55" s="92"/>
      <c r="Z55" s="117"/>
      <c r="AA55" s="131"/>
    </row>
    <row r="56" spans="2:27" ht="30" customHeight="1" x14ac:dyDescent="0.25">
      <c r="B56" s="95"/>
      <c r="C56" s="92"/>
      <c r="D56" s="92"/>
      <c r="E56" s="92"/>
      <c r="F56" s="92"/>
      <c r="G56" s="58"/>
      <c r="H56" s="92"/>
      <c r="I56" s="92"/>
      <c r="J56" s="128"/>
      <c r="K56" s="29"/>
      <c r="L56" s="117"/>
      <c r="M56" s="117"/>
      <c r="N56" s="117"/>
      <c r="O56" s="12"/>
      <c r="P56" s="12"/>
      <c r="Q56" s="82"/>
      <c r="R56" s="82"/>
      <c r="S56" s="82"/>
      <c r="T56" s="82"/>
      <c r="U56" s="32">
        <f>((IF(Q56=Datos!$B$83,0,IF(Q56=Datos!$B$84,5,IF(Q56=Datos!$B$85,10,IF(Q56=Datos!$B$86,15,IF(Q56=Datos!$B$87,20,IF(Q56=Datos!$B$88,25,0)))))))/100)+((IF(R56=Datos!$B$83,0,IF(R56=Datos!$B$84,5,IF(R56=Datos!$B$85,10,IF(R56=Datos!$B$86,15,IF(R56=Datos!$B$87,20,IF(R56=Datos!$B$88,25,0)))))))/100)+((IF(S56=Datos!$B$83,0,IF(S56=Datos!$B$84,5,IF(S56=Datos!$B$85,10,IF(S56=Datos!$B$86,15,IF(S56=Datos!$B$87,20,IF(S56=Datos!$B$88,25,0)))))))/100)+((IF(T56=Datos!$B$83,0,IF(T56=Datos!$B$84,5,IF(T56=Datos!$B$85,10,IF(T56=Datos!$B$86,15,IF(T56=Datos!$B$87,20,IF(T56=Datos!$B$88,25,0)))))))/100)</f>
        <v>0</v>
      </c>
      <c r="V56" s="120"/>
      <c r="W56" s="92"/>
      <c r="X56" s="120"/>
      <c r="Y56" s="92"/>
      <c r="Z56" s="117"/>
      <c r="AA56" s="131"/>
    </row>
    <row r="57" spans="2:27" ht="30" customHeight="1" x14ac:dyDescent="0.25">
      <c r="B57" s="95"/>
      <c r="C57" s="92"/>
      <c r="D57" s="92"/>
      <c r="E57" s="92"/>
      <c r="F57" s="92"/>
      <c r="G57" s="58"/>
      <c r="H57" s="92"/>
      <c r="I57" s="92"/>
      <c r="J57" s="128"/>
      <c r="K57" s="29"/>
      <c r="L57" s="117"/>
      <c r="M57" s="117"/>
      <c r="N57" s="117"/>
      <c r="O57" s="12"/>
      <c r="P57" s="12"/>
      <c r="Q57" s="82"/>
      <c r="R57" s="82"/>
      <c r="S57" s="82"/>
      <c r="T57" s="82"/>
      <c r="U57" s="32">
        <f>((IF(Q57=Datos!$B$83,0,IF(Q57=Datos!$B$84,5,IF(Q57=Datos!$B$85,10,IF(Q57=Datos!$B$86,15,IF(Q57=Datos!$B$87,20,IF(Q57=Datos!$B$88,25,0)))))))/100)+((IF(R57=Datos!$B$83,0,IF(R57=Datos!$B$84,5,IF(R57=Datos!$B$85,10,IF(R57=Datos!$B$86,15,IF(R57=Datos!$B$87,20,IF(R57=Datos!$B$88,25,0)))))))/100)+((IF(S57=Datos!$B$83,0,IF(S57=Datos!$B$84,5,IF(S57=Datos!$B$85,10,IF(S57=Datos!$B$86,15,IF(S57=Datos!$B$87,20,IF(S57=Datos!$B$88,25,0)))))))/100)+((IF(T57=Datos!$B$83,0,IF(T57=Datos!$B$84,5,IF(T57=Datos!$B$85,10,IF(T57=Datos!$B$86,15,IF(T57=Datos!$B$87,20,IF(T57=Datos!$B$88,25,0)))))))/100)</f>
        <v>0</v>
      </c>
      <c r="V57" s="120"/>
      <c r="W57" s="92"/>
      <c r="X57" s="120"/>
      <c r="Y57" s="92"/>
      <c r="Z57" s="117"/>
      <c r="AA57" s="131"/>
    </row>
    <row r="58" spans="2:27" ht="30" customHeight="1" thickBot="1" x14ac:dyDescent="0.3">
      <c r="B58" s="96"/>
      <c r="C58" s="97"/>
      <c r="D58" s="97"/>
      <c r="E58" s="97"/>
      <c r="F58" s="97"/>
      <c r="G58" s="66"/>
      <c r="H58" s="97"/>
      <c r="I58" s="97"/>
      <c r="J58" s="129"/>
      <c r="K58" s="67"/>
      <c r="L58" s="118"/>
      <c r="M58" s="118"/>
      <c r="N58" s="118"/>
      <c r="O58" s="68"/>
      <c r="P58" s="68"/>
      <c r="Q58" s="83"/>
      <c r="R58" s="83"/>
      <c r="S58" s="83"/>
      <c r="T58" s="83"/>
      <c r="U58" s="69">
        <f>((IF(Q58=Datos!$B$83,0,IF(Q58=Datos!$B$84,5,IF(Q58=Datos!$B$85,10,IF(Q58=Datos!$B$86,15,IF(Q58=Datos!$B$87,20,IF(Q58=Datos!$B$88,25,0)))))))/100)+((IF(R58=Datos!$B$83,0,IF(R58=Datos!$B$84,5,IF(R58=Datos!$B$85,10,IF(R58=Datos!$B$86,15,IF(R58=Datos!$B$87,20,IF(R58=Datos!$B$88,25,0)))))))/100)+((IF(S58=Datos!$B$83,0,IF(S58=Datos!$B$84,5,IF(S58=Datos!$B$85,10,IF(S58=Datos!$B$86,15,IF(S58=Datos!$B$87,20,IF(S58=Datos!$B$88,25,0)))))))/100)+((IF(T58=Datos!$B$83,0,IF(T58=Datos!$B$84,5,IF(T58=Datos!$B$85,10,IF(T58=Datos!$B$86,15,IF(T58=Datos!$B$87,20,IF(T58=Datos!$B$88,25,0)))))))/100)</f>
        <v>0</v>
      </c>
      <c r="V58" s="121"/>
      <c r="W58" s="97"/>
      <c r="X58" s="121"/>
      <c r="Y58" s="97"/>
      <c r="Z58" s="118"/>
      <c r="AA58" s="132"/>
    </row>
    <row r="59" spans="2:27" ht="48.75" customHeight="1" x14ac:dyDescent="0.25">
      <c r="B59" s="93" t="s">
        <v>40</v>
      </c>
      <c r="C59" s="94"/>
      <c r="D59" s="94" t="str">
        <f>IF(B59="","-",VLOOKUP(B59,Datos!$B$4:$C$25,2,FALSE))</f>
        <v>Fomentar y desarrollar la Gestión Investigativa de alto impacto, a través de la formulación de estrategias, programas y proyectos, a fin de aportar a la consecución de los objetivos y cumplimiento de las funciones institucionales y a los fines esenciales del estado.</v>
      </c>
      <c r="E59" s="94" t="s">
        <v>604</v>
      </c>
      <c r="F59" s="94"/>
      <c r="G59" s="62" t="s">
        <v>370</v>
      </c>
      <c r="H59" s="94" t="s">
        <v>603</v>
      </c>
      <c r="I59" s="94" t="s">
        <v>607</v>
      </c>
      <c r="J59" s="127" t="s">
        <v>156</v>
      </c>
      <c r="K59" s="63" t="s">
        <v>608</v>
      </c>
      <c r="L59" s="116" t="s">
        <v>400</v>
      </c>
      <c r="M59" s="116" t="s">
        <v>86</v>
      </c>
      <c r="N59" s="116" t="str">
        <f>IF(AND(L59=Datos!$B$65,M59=Datos!$B$72),Datos!$D$65,IF(AND(L59=Datos!$B$65,M59=Datos!$B$73),Datos!$E$65,IF(AND(L59=Datos!$B$65,M59=Datos!$B$74),Datos!$F$65,IF(AND(L59=Datos!$B$65,M59=Datos!$B$75),Datos!$G$65,IF(AND(L59=Datos!$B$65,M59=Datos!$B$76),Datos!$H$65,IF(AND(L59=Datos!$B$66,M59=Datos!$B$72),Datos!$D$66,IF(AND(L59=Datos!$B$66,M59=Datos!$B$73),Datos!$E$66,IF(AND(L59=Datos!$B$66,M59=Datos!$B$74),Datos!$F$66,IF(AND(L59=Datos!$B$66,M59=Datos!$B$75),Datos!$G$66,IF(AND(L59=Datos!$B$66,M59=Datos!$B$76),Datos!$H$66,IF(AND(L59=Datos!$B$67,M59=Datos!$B$72),Datos!$D$67,IF(AND(L59=Datos!$B$67,M59=Datos!$B$73),Datos!$E$67,IF(AND(L59=Datos!$B$67,M59=Datos!$B$74),Datos!$F$67,IF(AND(L59=Datos!$B$67,M59=Datos!$B$75),Datos!$G$67,IF(AND(L59=Datos!$B$67,M59=Datos!$B$76),Datos!$H$67,IF(AND(L59=Datos!$B$68,M59=Datos!$B$72),Datos!$D$68,IF(AND(L59=Datos!$B$68,M59=Datos!$B$73),Datos!$E$68,IF(AND(L59=Datos!$B$68,M59=Datos!$B$74),Datos!$F$68,IF(AND(L59=Datos!$B$68,M59=Datos!$B$75),Datos!$G$68,IF(AND(L59=Datos!$B$68,M59=Datos!$B$76),Datos!$H$68,IF(AND(L59=Datos!$B$69,M59=Datos!$B$72),Datos!$D$69,IF(AND(L59=Datos!$B$69,M59=Datos!$B$73),Datos!$E$69,IF(AND(L59=Datos!$B$69,M59=Datos!$B$74),Datos!$F$69,IF(AND(L59=Datos!$B$69,M59=Datos!$B$75),Datos!$G$69,IF(AND(L59=Datos!$B$69,M59=Datos!$B$76),Datos!$H$69,"-")))))))))))))))))))))))))</f>
        <v>ALTA - IMPORTANTE 9</v>
      </c>
      <c r="O59" s="64" t="s">
        <v>612</v>
      </c>
      <c r="P59" s="64" t="s">
        <v>167</v>
      </c>
      <c r="Q59" s="84" t="s">
        <v>178</v>
      </c>
      <c r="R59" s="84" t="s">
        <v>179</v>
      </c>
      <c r="S59" s="84" t="s">
        <v>177</v>
      </c>
      <c r="T59" s="84" t="s">
        <v>179</v>
      </c>
      <c r="U59" s="65">
        <f>((IF(Q59=Datos!$B$83,0,IF(Q59=Datos!$B$84,5,IF(Q59=Datos!$B$85,10,IF(Q59=Datos!$B$86,15,IF(Q59=Datos!$B$87,20,IF(Q59=Datos!$B$88,25,0)))))))/100)+((IF(R59=Datos!$B$83,0,IF(R59=Datos!$B$84,5,IF(R59=Datos!$B$85,10,IF(R59=Datos!$B$86,15,IF(R59=Datos!$B$87,20,IF(R59=Datos!$B$88,25,0)))))))/100)+((IF(S59=Datos!$B$83,0,IF(S59=Datos!$B$84,5,IF(S59=Datos!$B$85,10,IF(S59=Datos!$B$86,15,IF(S59=Datos!$B$87,20,IF(S59=Datos!$B$88,25,0)))))))/100)+((IF(T59=Datos!$B$83,0,IF(T59=Datos!$B$84,5,IF(T59=Datos!$B$85,10,IF(T59=Datos!$B$86,15,IF(T59=Datos!$B$87,20,IF(T59=Datos!$B$88,25,0)))))))/100)</f>
        <v>0.85</v>
      </c>
      <c r="V59" s="119">
        <f>IF(ISERROR((IF(P59=Datos!$B$80,SGC!U59,0)+IF(P60=Datos!$B$80,SGC!U60,0)+IF(P61=Datos!$B$80,SGC!U61,0)+IF(P62=Datos!$B$80,SGC!U62,0)+IF(P63=Datos!$B$80,SGC!U63,0)+IF(P64=Datos!$B$80,SGC!U64,0))/(IF(P59=Datos!$B$80,1,0)+IF(P60=Datos!$B$80,1,0)+IF(P61=Datos!$B$80,1,0)+IF(P62=Datos!$B$80,1,0)+IF(P63=Datos!$B$80,1,0)+IF(P64=Datos!$B$80,1,0))),0,(IF(P59=Datos!$B$80,SGC!U59,0)+IF(P60=Datos!$B$80,SGC!U60,0)+IF(P61=Datos!$B$80,SGC!U61,0)+IF(P62=Datos!$B$80,SGC!U62,0)+IF(P63=Datos!$B$80,SGC!U63,0)+IF(P64=Datos!$B$80,SGC!U64,0))/(IF(P59=Datos!$B$80,1,0)+IF(P60=Datos!$B$80,1,0)+IF(P61=Datos!$B$80,1,0)+IF(P62=Datos!$B$80,1,0)+IF(P63=Datos!$B$80,1,0)+IF(P64=Datos!$B$80,1,0)))</f>
        <v>0.78333333333333333</v>
      </c>
      <c r="W59" s="94" t="str">
        <f>IF(L59="","-",(IF(V59&gt;0,(IF(L59=Datos!$B$65,Datos!$B$65,IF(AND(L59=Datos!$B$66,V59&gt;0.49),Datos!$B$65,IF(AND(L59=Datos!$B$67,V59&gt;0.74),Datos!$B$65,IF(AND(L59=Datos!$B$67,V59&lt;0.75,V59&gt;0.49),Datos!$B$66,IF(AND(L59=Datos!$B$68,V59&gt;0.74),Datos!$B$66,IF(AND(L59=Datos!$B$68,V59&lt;0.75,V59&gt;0.49),Datos!$B$67,IF(AND(L59=Datos!$B$69,V59&gt;0.74),Datos!$B$67,IF(AND(L59=Datos!$B$69,V59&lt;0.75,V59&gt;0.49),Datos!$B$68,L59))))))))),L59)))</f>
        <v>Raro - 1</v>
      </c>
      <c r="X59" s="119">
        <f>IF(ISERROR((IF(P59=Datos!$B$79,SGC!U59,0)+IF(P60=Datos!$B$79,SGC!U60,0)+IF(P61=Datos!$B$79,SGC!U61,0)+IF(P62=Datos!$B$79,SGC!U62,0)+IF(P63=Datos!$B$79,SGC!U63,0)+IF(P64=Datos!$B$79,SGC!U64,0))/(IF(P59=Datos!$B$79,1,0)+IF(P60=Datos!$B$79,1,0)+IF(P61=Datos!$B$79,1,0)+IF(P62=Datos!$B$79,1,0)+IF(P63=Datos!$B$79,1,0)+IF(P64=Datos!$B$79,1,0))),0,(IF(P59=Datos!$B$79,SGC!U59,0)+IF(P60=Datos!$B$79,SGC!U60,0)+IF(P61=Datos!$B$79,SGC!U61,0)+IF(P62=Datos!$B$79,SGC!U62,0)+IF(P63=Datos!$B$79,SGC!U63,0)+IF(P64=Datos!$B$79,SGC!U64,0))/(IF(P59=Datos!$B$79,1,0)+IF(P60=Datos!$B$79,1,0)+IF(P61=Datos!$B$79,1,0)+IF(P62=Datos!$B$79,1,0)+IF(P63=Datos!$B$79,1,0)+IF(P64=Datos!$B$79,1,0)))</f>
        <v>0</v>
      </c>
      <c r="Y59" s="94" t="str">
        <f>IF(M59="","-",(IF(X59&gt;0,(IF(M59=Datos!$B$72,Datos!$B$72,IF(AND(M59=Datos!$B$73,X59&gt;0.49),Datos!$B$72,IF(AND(M59=Datos!$B$74,X59&gt;0.74),Datos!$B$72,IF(AND(M59=Datos!$B$74,X59&lt;0.75,X59&gt;0.49),Datos!$B$73,IF(AND(M59=Datos!$B$75,X59&gt;0.74),Datos!$B$73,IF(AND(M59=Datos!$B$75,X59&lt;0.75,X59&gt;0.49),Datos!$B$74,IF(AND(M59=Datos!$B$76,X59&gt;0.74),Datos!$B$74,IF(AND(M59=Datos!$B$76,X59&lt;0.75,X59&gt;0.49),Datos!$B$75,M59))))))))),M59)))</f>
        <v>Moderado - 3</v>
      </c>
      <c r="Z59" s="116" t="str">
        <f>IF(AND(W59=Datos!$B$65,Y59=Datos!$B$72),Datos!$D$65,IF(AND(W59=Datos!$B$65,Y59=Datos!$B$73),Datos!$E$65,IF(AND(W59=Datos!$B$65,Y59=Datos!$B$74),Datos!$F$65,IF(AND(W59=Datos!$B$65,Y59=Datos!$B$75),Datos!$G$65,IF(AND(W59=Datos!$B$65,Y59=Datos!$B$76),Datos!$H$65,IF(AND(W59=Datos!$B$66,Y59=Datos!$B$72),Datos!$D$66,IF(AND(W59=Datos!$B$66,Y59=Datos!$B$73),Datos!$E$66,IF(AND(W59=Datos!$B$66,Y59=Datos!$B$74),Datos!$F$66,IF(AND(W59=Datos!$B$66,Y59=Datos!$B$75),Datos!$G$66,IF(AND(W59=Datos!$B$66,Y59=Datos!$B$76),Datos!$H$66,IF(AND(W59=Datos!$B$67,Y59=Datos!$B$72),Datos!$D$67,IF(AND(W59=Datos!$B$67,Y59=Datos!$B$73),Datos!$E$67,IF(AND(W59=Datos!$B$67,Y59=Datos!$B$74),Datos!$F$67,IF(AND(W59=Datos!$B$67,Y59=Datos!$B$75),Datos!$G$67,IF(AND(W59=Datos!$B$67,Y59=Datos!$B$76),Datos!$H$67,IF(AND(W59=Datos!$B$68,Y59=Datos!$B$72),Datos!$D$68,IF(AND(W59=Datos!$B$68,Y59=Datos!$B$73),Datos!$E$68,IF(AND(W59=Datos!$B$68,Y59=Datos!$B$74),Datos!$F$68,IF(AND(W59=Datos!$B$68,Y59=Datos!$B$75),Datos!$G$68,IF(AND(W59=Datos!$B$68,Y59=Datos!$B$76),Datos!$H$68,IF(AND(W59=Datos!$B$69,Y59=Datos!$B$72),Datos!$D$69,IF(AND(W59=Datos!$B$69,Y59=Datos!$B$73),Datos!$E$69,IF(AND(W59=Datos!$B$69,Y59=Datos!$B$74),Datos!$F$69,IF(AND(W59=Datos!$B$69,Y59=Datos!$B$75),Datos!$G$69,IF(AND(W59=Datos!$B$69,Y59=Datos!$B$76),Datos!$H$69,"-")))))))))))))))))))))))))</f>
        <v>MODERADO 3</v>
      </c>
      <c r="AA59" s="130" t="s">
        <v>182</v>
      </c>
    </row>
    <row r="60" spans="2:27" ht="30" customHeight="1" x14ac:dyDescent="0.25">
      <c r="B60" s="95"/>
      <c r="C60" s="92"/>
      <c r="D60" s="92"/>
      <c r="E60" s="92" t="s">
        <v>605</v>
      </c>
      <c r="F60" s="92"/>
      <c r="G60" s="58" t="s">
        <v>369</v>
      </c>
      <c r="H60" s="92"/>
      <c r="I60" s="92"/>
      <c r="J60" s="128"/>
      <c r="K60" s="29" t="s">
        <v>609</v>
      </c>
      <c r="L60" s="117"/>
      <c r="M60" s="117"/>
      <c r="N60" s="117"/>
      <c r="O60" s="12" t="s">
        <v>613</v>
      </c>
      <c r="P60" s="12" t="s">
        <v>167</v>
      </c>
      <c r="Q60" s="82" t="s">
        <v>179</v>
      </c>
      <c r="R60" s="82" t="s">
        <v>179</v>
      </c>
      <c r="S60" s="82" t="s">
        <v>177</v>
      </c>
      <c r="T60" s="82" t="s">
        <v>179</v>
      </c>
      <c r="U60" s="32">
        <f>((IF(Q60=Datos!$B$83,0,IF(Q60=Datos!$B$84,5,IF(Q60=Datos!$B$85,10,IF(Q60=Datos!$B$86,15,IF(Q60=Datos!$B$87,20,IF(Q60=Datos!$B$88,25,0)))))))/100)+((IF(R60=Datos!$B$83,0,IF(R60=Datos!$B$84,5,IF(R60=Datos!$B$85,10,IF(R60=Datos!$B$86,15,IF(R60=Datos!$B$87,20,IF(R60=Datos!$B$88,25,0)))))))/100)+((IF(S60=Datos!$B$83,0,IF(S60=Datos!$B$84,5,IF(S60=Datos!$B$85,10,IF(S60=Datos!$B$86,15,IF(S60=Datos!$B$87,20,IF(S60=Datos!$B$88,25,0)))))))/100)+((IF(T60=Datos!$B$83,0,IF(T60=Datos!$B$84,5,IF(T60=Datos!$B$85,10,IF(T60=Datos!$B$86,15,IF(T60=Datos!$B$87,20,IF(T60=Datos!$B$88,25,0)))))))/100)</f>
        <v>0.9</v>
      </c>
      <c r="V60" s="120"/>
      <c r="W60" s="92"/>
      <c r="X60" s="120"/>
      <c r="Y60" s="92"/>
      <c r="Z60" s="117"/>
      <c r="AA60" s="131"/>
    </row>
    <row r="61" spans="2:27" ht="34.5" customHeight="1" x14ac:dyDescent="0.25">
      <c r="B61" s="95"/>
      <c r="C61" s="92"/>
      <c r="D61" s="92"/>
      <c r="E61" s="92" t="s">
        <v>606</v>
      </c>
      <c r="F61" s="92"/>
      <c r="G61" s="58" t="s">
        <v>369</v>
      </c>
      <c r="H61" s="92"/>
      <c r="I61" s="92"/>
      <c r="J61" s="128"/>
      <c r="K61" s="29" t="s">
        <v>610</v>
      </c>
      <c r="L61" s="117"/>
      <c r="M61" s="117"/>
      <c r="N61" s="117"/>
      <c r="O61" s="12" t="s">
        <v>578</v>
      </c>
      <c r="P61" s="12" t="s">
        <v>167</v>
      </c>
      <c r="Q61" s="82" t="s">
        <v>178</v>
      </c>
      <c r="R61" s="82" t="s">
        <v>177</v>
      </c>
      <c r="S61" s="82" t="s">
        <v>177</v>
      </c>
      <c r="T61" s="82" t="s">
        <v>176</v>
      </c>
      <c r="U61" s="32">
        <f>((IF(Q61=Datos!$B$83,0,IF(Q61=Datos!$B$84,5,IF(Q61=Datos!$B$85,10,IF(Q61=Datos!$B$86,15,IF(Q61=Datos!$B$87,20,IF(Q61=Datos!$B$88,25,0)))))))/100)+((IF(R61=Datos!$B$83,0,IF(R61=Datos!$B$84,5,IF(R61=Datos!$B$85,10,IF(R61=Datos!$B$86,15,IF(R61=Datos!$B$87,20,IF(R61=Datos!$B$88,25,0)))))))/100)+((IF(S61=Datos!$B$83,0,IF(S61=Datos!$B$84,5,IF(S61=Datos!$B$85,10,IF(S61=Datos!$B$86,15,IF(S61=Datos!$B$87,20,IF(S61=Datos!$B$88,25,0)))))))/100)+((IF(T61=Datos!$B$83,0,IF(T61=Datos!$B$84,5,IF(T61=Datos!$B$85,10,IF(T61=Datos!$B$86,15,IF(T61=Datos!$B$87,20,IF(T61=Datos!$B$88,25,0)))))))/100)</f>
        <v>0.6</v>
      </c>
      <c r="V61" s="120"/>
      <c r="W61" s="92"/>
      <c r="X61" s="120"/>
      <c r="Y61" s="92"/>
      <c r="Z61" s="117"/>
      <c r="AA61" s="131"/>
    </row>
    <row r="62" spans="2:27" ht="30" customHeight="1" x14ac:dyDescent="0.25">
      <c r="B62" s="95"/>
      <c r="C62" s="92"/>
      <c r="D62" s="92"/>
      <c r="E62" s="92"/>
      <c r="F62" s="92"/>
      <c r="G62" s="58"/>
      <c r="H62" s="92"/>
      <c r="I62" s="92"/>
      <c r="J62" s="128"/>
      <c r="K62" s="29" t="s">
        <v>611</v>
      </c>
      <c r="L62" s="117"/>
      <c r="M62" s="117"/>
      <c r="N62" s="117"/>
      <c r="O62" s="12"/>
      <c r="P62" s="12"/>
      <c r="Q62" s="82"/>
      <c r="R62" s="82"/>
      <c r="S62" s="82"/>
      <c r="T62" s="82"/>
      <c r="U62" s="32">
        <f>((IF(Q62=Datos!$B$83,0,IF(Q62=Datos!$B$84,5,IF(Q62=Datos!$B$85,10,IF(Q62=Datos!$B$86,15,IF(Q62=Datos!$B$87,20,IF(Q62=Datos!$B$88,25,0)))))))/100)+((IF(R62=Datos!$B$83,0,IF(R62=Datos!$B$84,5,IF(R62=Datos!$B$85,10,IF(R62=Datos!$B$86,15,IF(R62=Datos!$B$87,20,IF(R62=Datos!$B$88,25,0)))))))/100)+((IF(S62=Datos!$B$83,0,IF(S62=Datos!$B$84,5,IF(S62=Datos!$B$85,10,IF(S62=Datos!$B$86,15,IF(S62=Datos!$B$87,20,IF(S62=Datos!$B$88,25,0)))))))/100)+((IF(T62=Datos!$B$83,0,IF(T62=Datos!$B$84,5,IF(T62=Datos!$B$85,10,IF(T62=Datos!$B$86,15,IF(T62=Datos!$B$87,20,IF(T62=Datos!$B$88,25,0)))))))/100)</f>
        <v>0</v>
      </c>
      <c r="V62" s="120"/>
      <c r="W62" s="92"/>
      <c r="X62" s="120"/>
      <c r="Y62" s="92"/>
      <c r="Z62" s="117"/>
      <c r="AA62" s="131"/>
    </row>
    <row r="63" spans="2:27" ht="30" customHeight="1" x14ac:dyDescent="0.25">
      <c r="B63" s="95"/>
      <c r="C63" s="92"/>
      <c r="D63" s="92"/>
      <c r="E63" s="92"/>
      <c r="F63" s="92"/>
      <c r="G63" s="58"/>
      <c r="H63" s="92"/>
      <c r="I63" s="92"/>
      <c r="J63" s="128"/>
      <c r="K63" s="29"/>
      <c r="L63" s="117"/>
      <c r="M63" s="117"/>
      <c r="N63" s="117"/>
      <c r="O63" s="12"/>
      <c r="P63" s="12"/>
      <c r="Q63" s="82"/>
      <c r="R63" s="82"/>
      <c r="S63" s="82"/>
      <c r="T63" s="82"/>
      <c r="U63" s="32">
        <f>((IF(Q63=Datos!$B$83,0,IF(Q63=Datos!$B$84,5,IF(Q63=Datos!$B$85,10,IF(Q63=Datos!$B$86,15,IF(Q63=Datos!$B$87,20,IF(Q63=Datos!$B$88,25,0)))))))/100)+((IF(R63=Datos!$B$83,0,IF(R63=Datos!$B$84,5,IF(R63=Datos!$B$85,10,IF(R63=Datos!$B$86,15,IF(R63=Datos!$B$87,20,IF(R63=Datos!$B$88,25,0)))))))/100)+((IF(S63=Datos!$B$83,0,IF(S63=Datos!$B$84,5,IF(S63=Datos!$B$85,10,IF(S63=Datos!$B$86,15,IF(S63=Datos!$B$87,20,IF(S63=Datos!$B$88,25,0)))))))/100)+((IF(T63=Datos!$B$83,0,IF(T63=Datos!$B$84,5,IF(T63=Datos!$B$85,10,IF(T63=Datos!$B$86,15,IF(T63=Datos!$B$87,20,IF(T63=Datos!$B$88,25,0)))))))/100)</f>
        <v>0</v>
      </c>
      <c r="V63" s="120"/>
      <c r="W63" s="92"/>
      <c r="X63" s="120"/>
      <c r="Y63" s="92"/>
      <c r="Z63" s="117"/>
      <c r="AA63" s="131"/>
    </row>
    <row r="64" spans="2:27" ht="30" customHeight="1" thickBot="1" x14ac:dyDescent="0.3">
      <c r="B64" s="96"/>
      <c r="C64" s="97"/>
      <c r="D64" s="97"/>
      <c r="E64" s="97"/>
      <c r="F64" s="97"/>
      <c r="G64" s="66"/>
      <c r="H64" s="97"/>
      <c r="I64" s="97"/>
      <c r="J64" s="129"/>
      <c r="K64" s="67"/>
      <c r="L64" s="118"/>
      <c r="M64" s="118"/>
      <c r="N64" s="118"/>
      <c r="O64" s="68"/>
      <c r="P64" s="68"/>
      <c r="Q64" s="83"/>
      <c r="R64" s="83"/>
      <c r="S64" s="83"/>
      <c r="T64" s="83"/>
      <c r="U64" s="69">
        <f>((IF(Q64=Datos!$B$83,0,IF(Q64=Datos!$B$84,5,IF(Q64=Datos!$B$85,10,IF(Q64=Datos!$B$86,15,IF(Q64=Datos!$B$87,20,IF(Q64=Datos!$B$88,25,0)))))))/100)+((IF(R64=Datos!$B$83,0,IF(R64=Datos!$B$84,5,IF(R64=Datos!$B$85,10,IF(R64=Datos!$B$86,15,IF(R64=Datos!$B$87,20,IF(R64=Datos!$B$88,25,0)))))))/100)+((IF(S64=Datos!$B$83,0,IF(S64=Datos!$B$84,5,IF(S64=Datos!$B$85,10,IF(S64=Datos!$B$86,15,IF(S64=Datos!$B$87,20,IF(S64=Datos!$B$88,25,0)))))))/100)+((IF(T64=Datos!$B$83,0,IF(T64=Datos!$B$84,5,IF(T64=Datos!$B$85,10,IF(T64=Datos!$B$86,15,IF(T64=Datos!$B$87,20,IF(T64=Datos!$B$88,25,0)))))))/100)</f>
        <v>0</v>
      </c>
      <c r="V64" s="121"/>
      <c r="W64" s="97"/>
      <c r="X64" s="121"/>
      <c r="Y64" s="97"/>
      <c r="Z64" s="118"/>
      <c r="AA64" s="132"/>
    </row>
    <row r="65" spans="2:27" ht="48.75" customHeight="1" x14ac:dyDescent="0.25">
      <c r="B65" s="93" t="s">
        <v>40</v>
      </c>
      <c r="C65" s="94"/>
      <c r="D65" s="94" t="str">
        <f>IF(B65="","-",VLOOKUP(B65,Datos!$B$4:$C$25,2,FALSE))</f>
        <v>Fomentar y desarrollar la Gestión Investigativa de alto impacto, a través de la formulación de estrategias, programas y proyectos, a fin de aportar a la consecución de los objetivos y cumplimiento de las funciones institucionales y a los fines esenciales del estado.</v>
      </c>
      <c r="E65" s="94" t="s">
        <v>615</v>
      </c>
      <c r="F65" s="94"/>
      <c r="G65" s="62" t="s">
        <v>370</v>
      </c>
      <c r="H65" s="94" t="s">
        <v>614</v>
      </c>
      <c r="I65" s="94" t="s">
        <v>618</v>
      </c>
      <c r="J65" s="127" t="s">
        <v>158</v>
      </c>
      <c r="K65" s="63" t="s">
        <v>619</v>
      </c>
      <c r="L65" s="116" t="s">
        <v>400</v>
      </c>
      <c r="M65" s="116" t="s">
        <v>404</v>
      </c>
      <c r="N65" s="116" t="str">
        <f>IF(AND(L65=Datos!$B$65,M65=Datos!$B$72),Datos!$D$65,IF(AND(L65=Datos!$B$65,M65=Datos!$B$73),Datos!$E$65,IF(AND(L65=Datos!$B$65,M65=Datos!$B$74),Datos!$F$65,IF(AND(L65=Datos!$B$65,M65=Datos!$B$75),Datos!$G$65,IF(AND(L65=Datos!$B$65,M65=Datos!$B$76),Datos!$H$65,IF(AND(L65=Datos!$B$66,M65=Datos!$B$72),Datos!$D$66,IF(AND(L65=Datos!$B$66,M65=Datos!$B$73),Datos!$E$66,IF(AND(L65=Datos!$B$66,M65=Datos!$B$74),Datos!$F$66,IF(AND(L65=Datos!$B$66,M65=Datos!$B$75),Datos!$G$66,IF(AND(L65=Datos!$B$66,M65=Datos!$B$76),Datos!$H$66,IF(AND(L65=Datos!$B$67,M65=Datos!$B$72),Datos!$D$67,IF(AND(L65=Datos!$B$67,M65=Datos!$B$73),Datos!$E$67,IF(AND(L65=Datos!$B$67,M65=Datos!$B$74),Datos!$F$67,IF(AND(L65=Datos!$B$67,M65=Datos!$B$75),Datos!$G$67,IF(AND(L65=Datos!$B$67,M65=Datos!$B$76),Datos!$H$67,IF(AND(L65=Datos!$B$68,M65=Datos!$B$72),Datos!$D$68,IF(AND(L65=Datos!$B$68,M65=Datos!$B$73),Datos!$E$68,IF(AND(L65=Datos!$B$68,M65=Datos!$B$74),Datos!$F$68,IF(AND(L65=Datos!$B$68,M65=Datos!$B$75),Datos!$G$68,IF(AND(L65=Datos!$B$68,M65=Datos!$B$76),Datos!$H$68,IF(AND(L65=Datos!$B$69,M65=Datos!$B$72),Datos!$D$69,IF(AND(L65=Datos!$B$69,M65=Datos!$B$73),Datos!$E$69,IF(AND(L65=Datos!$B$69,M65=Datos!$B$74),Datos!$F$69,IF(AND(L65=Datos!$B$69,M65=Datos!$B$75),Datos!$G$69,IF(AND(L65=Datos!$B$69,M65=Datos!$B$76),Datos!$H$69,"-")))))))))))))))))))))))))</f>
        <v>CATASTRÓFICO – INACEPTABLE 12</v>
      </c>
      <c r="O65" s="64" t="s">
        <v>624</v>
      </c>
      <c r="P65" s="64" t="s">
        <v>167</v>
      </c>
      <c r="Q65" s="84" t="s">
        <v>179</v>
      </c>
      <c r="R65" s="84" t="s">
        <v>178</v>
      </c>
      <c r="S65" s="84" t="s">
        <v>176</v>
      </c>
      <c r="T65" s="84" t="s">
        <v>179</v>
      </c>
      <c r="U65" s="65">
        <f>((IF(Q65=Datos!$B$83,0,IF(Q65=Datos!$B$84,5,IF(Q65=Datos!$B$85,10,IF(Q65=Datos!$B$86,15,IF(Q65=Datos!$B$87,20,IF(Q65=Datos!$B$88,25,0)))))))/100)+((IF(R65=Datos!$B$83,0,IF(R65=Datos!$B$84,5,IF(R65=Datos!$B$85,10,IF(R65=Datos!$B$86,15,IF(R65=Datos!$B$87,20,IF(R65=Datos!$B$88,25,0)))))))/100)+((IF(S65=Datos!$B$83,0,IF(S65=Datos!$B$84,5,IF(S65=Datos!$B$85,10,IF(S65=Datos!$B$86,15,IF(S65=Datos!$B$87,20,IF(S65=Datos!$B$88,25,0)))))))/100)+((IF(T65=Datos!$B$83,0,IF(T65=Datos!$B$84,5,IF(T65=Datos!$B$85,10,IF(T65=Datos!$B$86,15,IF(T65=Datos!$B$87,20,IF(T65=Datos!$B$88,25,0)))))))/100)</f>
        <v>0.8</v>
      </c>
      <c r="V65" s="119">
        <f>IF(ISERROR((IF(P65=Datos!$B$80,SGC!U65,0)+IF(P66=Datos!$B$80,SGC!U66,0)+IF(P67=Datos!$B$80,SGC!U67,0)+IF(P68=Datos!$B$80,SGC!U68,0)+IF(P69=Datos!$B$80,SGC!U69,0)+IF(P70=Datos!$B$80,SGC!U70,0))/(IF(P65=Datos!$B$80,1,0)+IF(P66=Datos!$B$80,1,0)+IF(P67=Datos!$B$80,1,0)+IF(P68=Datos!$B$80,1,0)+IF(P69=Datos!$B$80,1,0)+IF(P70=Datos!$B$80,1,0))),0,(IF(P65=Datos!$B$80,SGC!U65,0)+IF(P66=Datos!$B$80,SGC!U66,0)+IF(P67=Datos!$B$80,SGC!U67,0)+IF(P68=Datos!$B$80,SGC!U68,0)+IF(P69=Datos!$B$80,SGC!U69,0)+IF(P70=Datos!$B$80,SGC!U70,0))/(IF(P65=Datos!$B$80,1,0)+IF(P66=Datos!$B$80,1,0)+IF(P67=Datos!$B$80,1,0)+IF(P68=Datos!$B$80,1,0)+IF(P69=Datos!$B$80,1,0)+IF(P70=Datos!$B$80,1,0)))</f>
        <v>0.82499999999999996</v>
      </c>
      <c r="W65" s="94" t="str">
        <f>IF(L65="","-",(IF(V65&gt;0,(IF(L65=Datos!$B$65,Datos!$B$65,IF(AND(L65=Datos!$B$66,V65&gt;0.49),Datos!$B$65,IF(AND(L65=Datos!$B$67,V65&gt;0.74),Datos!$B$65,IF(AND(L65=Datos!$B$67,V65&lt;0.75,V65&gt;0.49),Datos!$B$66,IF(AND(L65=Datos!$B$68,V65&gt;0.74),Datos!$B$66,IF(AND(L65=Datos!$B$68,V65&lt;0.75,V65&gt;0.49),Datos!$B$67,IF(AND(L65=Datos!$B$69,V65&gt;0.74),Datos!$B$67,IF(AND(L65=Datos!$B$69,V65&lt;0.75,V65&gt;0.49),Datos!$B$68,L65))))))))),L65)))</f>
        <v>Raro - 1</v>
      </c>
      <c r="X65" s="119">
        <f>IF(ISERROR((IF(P65=Datos!$B$79,SGC!U65,0)+IF(P66=Datos!$B$79,SGC!U66,0)+IF(P67=Datos!$B$79,SGC!U67,0)+IF(P68=Datos!$B$79,SGC!U68,0)+IF(P69=Datos!$B$79,SGC!U69,0)+IF(P70=Datos!$B$79,SGC!U70,0))/(IF(P65=Datos!$B$79,1,0)+IF(P66=Datos!$B$79,1,0)+IF(P67=Datos!$B$79,1,0)+IF(P68=Datos!$B$79,1,0)+IF(P69=Datos!$B$79,1,0)+IF(P70=Datos!$B$79,1,0))),0,(IF(P65=Datos!$B$79,SGC!U65,0)+IF(P66=Datos!$B$79,SGC!U66,0)+IF(P67=Datos!$B$79,SGC!U67,0)+IF(P68=Datos!$B$79,SGC!U68,0)+IF(P69=Datos!$B$79,SGC!U69,0)+IF(P70=Datos!$B$79,SGC!U70,0))/(IF(P65=Datos!$B$79,1,0)+IF(P66=Datos!$B$79,1,0)+IF(P67=Datos!$B$79,1,0)+IF(P68=Datos!$B$79,1,0)+IF(P69=Datos!$B$79,1,0)+IF(P70=Datos!$B$79,1,0)))</f>
        <v>1</v>
      </c>
      <c r="Y65" s="94" t="str">
        <f>IF(M65="","-",(IF(X65&gt;0,(IF(M65=Datos!$B$72,Datos!$B$72,IF(AND(M65=Datos!$B$73,X65&gt;0.49),Datos!$B$72,IF(AND(M65=Datos!$B$74,X65&gt;0.74),Datos!$B$72,IF(AND(M65=Datos!$B$74,X65&lt;0.75,X65&gt;0.49),Datos!$B$73,IF(AND(M65=Datos!$B$75,X65&gt;0.74),Datos!$B$73,IF(AND(M65=Datos!$B$75,X65&lt;0.75,X65&gt;0.49),Datos!$B$74,IF(AND(M65=Datos!$B$76,X65&gt;0.74),Datos!$B$74,IF(AND(M65=Datos!$B$76,X65&lt;0.75,X65&gt;0.49),Datos!$B$75,M65))))))))),M65)))</f>
        <v>Menor - 2</v>
      </c>
      <c r="Z65" s="116" t="str">
        <f>IF(AND(W65=Datos!$B$65,Y65=Datos!$B$72),Datos!$D$65,IF(AND(W65=Datos!$B$65,Y65=Datos!$B$73),Datos!$E$65,IF(AND(W65=Datos!$B$65,Y65=Datos!$B$74),Datos!$F$65,IF(AND(W65=Datos!$B$65,Y65=Datos!$B$75),Datos!$G$65,IF(AND(W65=Datos!$B$65,Y65=Datos!$B$76),Datos!$H$65,IF(AND(W65=Datos!$B$66,Y65=Datos!$B$72),Datos!$D$66,IF(AND(W65=Datos!$B$66,Y65=Datos!$B$73),Datos!$E$66,IF(AND(W65=Datos!$B$66,Y65=Datos!$B$74),Datos!$F$66,IF(AND(W65=Datos!$B$66,Y65=Datos!$B$75),Datos!$G$66,IF(AND(W65=Datos!$B$66,Y65=Datos!$B$76),Datos!$H$66,IF(AND(W65=Datos!$B$67,Y65=Datos!$B$72),Datos!$D$67,IF(AND(W65=Datos!$B$67,Y65=Datos!$B$73),Datos!$E$67,IF(AND(W65=Datos!$B$67,Y65=Datos!$B$74),Datos!$F$67,IF(AND(W65=Datos!$B$67,Y65=Datos!$B$75),Datos!$G$67,IF(AND(W65=Datos!$B$67,Y65=Datos!$B$76),Datos!$H$67,IF(AND(W65=Datos!$B$68,Y65=Datos!$B$72),Datos!$D$68,IF(AND(W65=Datos!$B$68,Y65=Datos!$B$73),Datos!$E$68,IF(AND(W65=Datos!$B$68,Y65=Datos!$B$74),Datos!$F$68,IF(AND(W65=Datos!$B$68,Y65=Datos!$B$75),Datos!$G$68,IF(AND(W65=Datos!$B$68,Y65=Datos!$B$76),Datos!$H$68,IF(AND(W65=Datos!$B$69,Y65=Datos!$B$72),Datos!$D$69,IF(AND(W65=Datos!$B$69,Y65=Datos!$B$73),Datos!$E$69,IF(AND(W65=Datos!$B$69,Y65=Datos!$B$74),Datos!$F$69,IF(AND(W65=Datos!$B$69,Y65=Datos!$B$75),Datos!$G$69,IF(AND(W65=Datos!$B$69,Y65=Datos!$B$76),Datos!$H$69,"-")))))))))))))))))))))))))</f>
        <v>BAJO - ACEPTABLE 2</v>
      </c>
      <c r="AA65" s="130" t="s">
        <v>184</v>
      </c>
    </row>
    <row r="66" spans="2:27" ht="50.25" customHeight="1" x14ac:dyDescent="0.25">
      <c r="B66" s="95"/>
      <c r="C66" s="92"/>
      <c r="D66" s="92"/>
      <c r="E66" s="92" t="s">
        <v>638</v>
      </c>
      <c r="F66" s="92"/>
      <c r="G66" s="58" t="s">
        <v>370</v>
      </c>
      <c r="H66" s="92"/>
      <c r="I66" s="92"/>
      <c r="J66" s="128"/>
      <c r="K66" s="29" t="s">
        <v>620</v>
      </c>
      <c r="L66" s="117"/>
      <c r="M66" s="117"/>
      <c r="N66" s="117"/>
      <c r="O66" s="12" t="s">
        <v>625</v>
      </c>
      <c r="P66" s="12" t="s">
        <v>167</v>
      </c>
      <c r="Q66" s="82" t="s">
        <v>177</v>
      </c>
      <c r="R66" s="82" t="s">
        <v>177</v>
      </c>
      <c r="S66" s="82" t="s">
        <v>177</v>
      </c>
      <c r="T66" s="82" t="s">
        <v>176</v>
      </c>
      <c r="U66" s="32">
        <f>((IF(Q66=Datos!$B$83,0,IF(Q66=Datos!$B$84,5,IF(Q66=Datos!$B$85,10,IF(Q66=Datos!$B$86,15,IF(Q66=Datos!$B$87,20,IF(Q66=Datos!$B$88,25,0)))))))/100)+((IF(R66=Datos!$B$83,0,IF(R66=Datos!$B$84,5,IF(R66=Datos!$B$85,10,IF(R66=Datos!$B$86,15,IF(R66=Datos!$B$87,20,IF(R66=Datos!$B$88,25,0)))))))/100)+((IF(S66=Datos!$B$83,0,IF(S66=Datos!$B$84,5,IF(S66=Datos!$B$85,10,IF(S66=Datos!$B$86,15,IF(S66=Datos!$B$87,20,IF(S66=Datos!$B$88,25,0)))))))/100)+((IF(T66=Datos!$B$83,0,IF(T66=Datos!$B$84,5,IF(T66=Datos!$B$85,10,IF(T66=Datos!$B$86,15,IF(T66=Datos!$B$87,20,IF(T66=Datos!$B$88,25,0)))))))/100)</f>
        <v>0.54999999999999993</v>
      </c>
      <c r="V66" s="120"/>
      <c r="W66" s="92"/>
      <c r="X66" s="120"/>
      <c r="Y66" s="92"/>
      <c r="Z66" s="117"/>
      <c r="AA66" s="131"/>
    </row>
    <row r="67" spans="2:27" ht="63" customHeight="1" x14ac:dyDescent="0.25">
      <c r="B67" s="95"/>
      <c r="C67" s="92"/>
      <c r="D67" s="92"/>
      <c r="E67" s="92" t="s">
        <v>616</v>
      </c>
      <c r="F67" s="92"/>
      <c r="G67" s="58" t="s">
        <v>369</v>
      </c>
      <c r="H67" s="92"/>
      <c r="I67" s="92"/>
      <c r="J67" s="128"/>
      <c r="K67" s="29" t="s">
        <v>622</v>
      </c>
      <c r="L67" s="117"/>
      <c r="M67" s="117"/>
      <c r="N67" s="117"/>
      <c r="O67" s="12" t="s">
        <v>626</v>
      </c>
      <c r="P67" s="12" t="s">
        <v>167</v>
      </c>
      <c r="Q67" s="82" t="s">
        <v>179</v>
      </c>
      <c r="R67" s="82" t="s">
        <v>179</v>
      </c>
      <c r="S67" s="82" t="s">
        <v>179</v>
      </c>
      <c r="T67" s="82" t="s">
        <v>179</v>
      </c>
      <c r="U67" s="32">
        <f>((IF(Q67=Datos!$B$83,0,IF(Q67=Datos!$B$84,5,IF(Q67=Datos!$B$85,10,IF(Q67=Datos!$B$86,15,IF(Q67=Datos!$B$87,20,IF(Q67=Datos!$B$88,25,0)))))))/100)+((IF(R67=Datos!$B$83,0,IF(R67=Datos!$B$84,5,IF(R67=Datos!$B$85,10,IF(R67=Datos!$B$86,15,IF(R67=Datos!$B$87,20,IF(R67=Datos!$B$88,25,0)))))))/100)+((IF(S67=Datos!$B$83,0,IF(S67=Datos!$B$84,5,IF(S67=Datos!$B$85,10,IF(S67=Datos!$B$86,15,IF(S67=Datos!$B$87,20,IF(S67=Datos!$B$88,25,0)))))))/100)+((IF(T67=Datos!$B$83,0,IF(T67=Datos!$B$84,5,IF(T67=Datos!$B$85,10,IF(T67=Datos!$B$86,15,IF(T67=Datos!$B$87,20,IF(T67=Datos!$B$88,25,0)))))))/100)</f>
        <v>1</v>
      </c>
      <c r="V67" s="120"/>
      <c r="W67" s="92"/>
      <c r="X67" s="120"/>
      <c r="Y67" s="92"/>
      <c r="Z67" s="117"/>
      <c r="AA67" s="131"/>
    </row>
    <row r="68" spans="2:27" ht="50.25" customHeight="1" x14ac:dyDescent="0.25">
      <c r="B68" s="95"/>
      <c r="C68" s="92"/>
      <c r="D68" s="92"/>
      <c r="E68" s="92" t="s">
        <v>617</v>
      </c>
      <c r="F68" s="92"/>
      <c r="G68" s="58" t="s">
        <v>369</v>
      </c>
      <c r="H68" s="92"/>
      <c r="I68" s="92"/>
      <c r="J68" s="128"/>
      <c r="K68" s="29" t="s">
        <v>621</v>
      </c>
      <c r="L68" s="117"/>
      <c r="M68" s="117"/>
      <c r="N68" s="117"/>
      <c r="O68" s="12" t="s">
        <v>642</v>
      </c>
      <c r="P68" s="12" t="s">
        <v>167</v>
      </c>
      <c r="Q68" s="82" t="s">
        <v>179</v>
      </c>
      <c r="R68" s="82" t="s">
        <v>179</v>
      </c>
      <c r="S68" s="82" t="s">
        <v>179</v>
      </c>
      <c r="T68" s="82" t="s">
        <v>178</v>
      </c>
      <c r="U68" s="32">
        <f>((IF(Q68=Datos!$B$83,0,IF(Q68=Datos!$B$84,5,IF(Q68=Datos!$B$85,10,IF(Q68=Datos!$B$86,15,IF(Q68=Datos!$B$87,20,IF(Q68=Datos!$B$88,25,0)))))))/100)+((IF(R68=Datos!$B$83,0,IF(R68=Datos!$B$84,5,IF(R68=Datos!$B$85,10,IF(R68=Datos!$B$86,15,IF(R68=Datos!$B$87,20,IF(R68=Datos!$B$88,25,0)))))))/100)+((IF(S68=Datos!$B$83,0,IF(S68=Datos!$B$84,5,IF(S68=Datos!$B$85,10,IF(S68=Datos!$B$86,15,IF(S68=Datos!$B$87,20,IF(S68=Datos!$B$88,25,0)))))))/100)+((IF(T68=Datos!$B$83,0,IF(T68=Datos!$B$84,5,IF(T68=Datos!$B$85,10,IF(T68=Datos!$B$86,15,IF(T68=Datos!$B$87,20,IF(T68=Datos!$B$88,25,0)))))))/100)</f>
        <v>0.95</v>
      </c>
      <c r="V68" s="120"/>
      <c r="W68" s="92"/>
      <c r="X68" s="120"/>
      <c r="Y68" s="92"/>
      <c r="Z68" s="117"/>
      <c r="AA68" s="131"/>
    </row>
    <row r="69" spans="2:27" ht="60" customHeight="1" x14ac:dyDescent="0.25">
      <c r="B69" s="95"/>
      <c r="C69" s="92"/>
      <c r="D69" s="92"/>
      <c r="E69" s="92"/>
      <c r="F69" s="92"/>
      <c r="G69" s="58"/>
      <c r="H69" s="92"/>
      <c r="I69" s="92"/>
      <c r="J69" s="128"/>
      <c r="K69" s="29" t="s">
        <v>643</v>
      </c>
      <c r="L69" s="117"/>
      <c r="M69" s="117"/>
      <c r="N69" s="117"/>
      <c r="O69" s="79" t="s">
        <v>627</v>
      </c>
      <c r="P69" s="12" t="s">
        <v>166</v>
      </c>
      <c r="Q69" s="82" t="s">
        <v>179</v>
      </c>
      <c r="R69" s="82" t="s">
        <v>179</v>
      </c>
      <c r="S69" s="82" t="s">
        <v>179</v>
      </c>
      <c r="T69" s="82" t="s">
        <v>179</v>
      </c>
      <c r="U69" s="32">
        <f>((IF(Q69=Datos!$B$83,0,IF(Q69=Datos!$B$84,5,IF(Q69=Datos!$B$85,10,IF(Q69=Datos!$B$86,15,IF(Q69=Datos!$B$87,20,IF(Q69=Datos!$B$88,25,0)))))))/100)+((IF(R69=Datos!$B$83,0,IF(R69=Datos!$B$84,5,IF(R69=Datos!$B$85,10,IF(R69=Datos!$B$86,15,IF(R69=Datos!$B$87,20,IF(R69=Datos!$B$88,25,0)))))))/100)+((IF(S69=Datos!$B$83,0,IF(S69=Datos!$B$84,5,IF(S69=Datos!$B$85,10,IF(S69=Datos!$B$86,15,IF(S69=Datos!$B$87,20,IF(S69=Datos!$B$88,25,0)))))))/100)+((IF(T69=Datos!$B$83,0,IF(T69=Datos!$B$84,5,IF(T69=Datos!$B$85,10,IF(T69=Datos!$B$86,15,IF(T69=Datos!$B$87,20,IF(T69=Datos!$B$88,25,0)))))))/100)</f>
        <v>1</v>
      </c>
      <c r="V69" s="120"/>
      <c r="W69" s="92"/>
      <c r="X69" s="120"/>
      <c r="Y69" s="92"/>
      <c r="Z69" s="117"/>
      <c r="AA69" s="131"/>
    </row>
    <row r="70" spans="2:27" ht="45" customHeight="1" thickBot="1" x14ac:dyDescent="0.3">
      <c r="B70" s="96"/>
      <c r="C70" s="97"/>
      <c r="D70" s="97"/>
      <c r="E70" s="97"/>
      <c r="F70" s="97"/>
      <c r="G70" s="66"/>
      <c r="H70" s="97"/>
      <c r="I70" s="97"/>
      <c r="J70" s="129"/>
      <c r="K70" s="67" t="s">
        <v>623</v>
      </c>
      <c r="L70" s="118"/>
      <c r="M70" s="118"/>
      <c r="N70" s="118"/>
      <c r="O70" s="80"/>
      <c r="P70" s="68"/>
      <c r="Q70" s="83"/>
      <c r="R70" s="83"/>
      <c r="S70" s="83"/>
      <c r="T70" s="83"/>
      <c r="U70" s="69">
        <f>((IF(Q70=Datos!$B$83,0,IF(Q70=Datos!$B$84,5,IF(Q70=Datos!$B$85,10,IF(Q70=Datos!$B$86,15,IF(Q70=Datos!$B$87,20,IF(Q70=Datos!$B$88,25,0)))))))/100)+((IF(R70=Datos!$B$83,0,IF(R70=Datos!$B$84,5,IF(R70=Datos!$B$85,10,IF(R70=Datos!$B$86,15,IF(R70=Datos!$B$87,20,IF(R70=Datos!$B$88,25,0)))))))/100)+((IF(S70=Datos!$B$83,0,IF(S70=Datos!$B$84,5,IF(S70=Datos!$B$85,10,IF(S70=Datos!$B$86,15,IF(S70=Datos!$B$87,20,IF(S70=Datos!$B$88,25,0)))))))/100)+((IF(T70=Datos!$B$83,0,IF(T70=Datos!$B$84,5,IF(T70=Datos!$B$85,10,IF(T70=Datos!$B$86,15,IF(T70=Datos!$B$87,20,IF(T70=Datos!$B$88,25,0)))))))/100)</f>
        <v>0</v>
      </c>
      <c r="V70" s="121"/>
      <c r="W70" s="97"/>
      <c r="X70" s="121"/>
      <c r="Y70" s="97"/>
      <c r="Z70" s="118"/>
      <c r="AA70" s="132"/>
    </row>
    <row r="71" spans="2:27" ht="80.25" customHeight="1" x14ac:dyDescent="0.25">
      <c r="B71" s="93" t="s">
        <v>40</v>
      </c>
      <c r="C71" s="94"/>
      <c r="D71" s="94" t="str">
        <f>IF(B71="","-",VLOOKUP(B71,Datos!$B$4:$C$25,2,FALSE))</f>
        <v>Fomentar y desarrollar la Gestión Investigativa de alto impacto, a través de la formulación de estrategias, programas y proyectos, a fin de aportar a la consecución de los objetivos y cumplimiento de las funciones institucionales y a los fines esenciales del estado.</v>
      </c>
      <c r="E71" s="94" t="s">
        <v>641</v>
      </c>
      <c r="F71" s="94"/>
      <c r="G71" s="62" t="s">
        <v>369</v>
      </c>
      <c r="H71" s="94" t="s">
        <v>628</v>
      </c>
      <c r="I71" s="94" t="s">
        <v>636</v>
      </c>
      <c r="J71" s="127" t="s">
        <v>158</v>
      </c>
      <c r="K71" s="63" t="s">
        <v>630</v>
      </c>
      <c r="L71" s="116" t="s">
        <v>400</v>
      </c>
      <c r="M71" s="116" t="s">
        <v>404</v>
      </c>
      <c r="N71" s="116" t="str">
        <f>IF(AND(L71=Datos!$B$65,M71=Datos!$B$72),Datos!$D$65,IF(AND(L71=Datos!$B$65,M71=Datos!$B$73),Datos!$E$65,IF(AND(L71=Datos!$B$65,M71=Datos!$B$74),Datos!$F$65,IF(AND(L71=Datos!$B$65,M71=Datos!$B$75),Datos!$G$65,IF(AND(L71=Datos!$B$65,M71=Datos!$B$76),Datos!$H$65,IF(AND(L71=Datos!$B$66,M71=Datos!$B$72),Datos!$D$66,IF(AND(L71=Datos!$B$66,M71=Datos!$B$73),Datos!$E$66,IF(AND(L71=Datos!$B$66,M71=Datos!$B$74),Datos!$F$66,IF(AND(L71=Datos!$B$66,M71=Datos!$B$75),Datos!$G$66,IF(AND(L71=Datos!$B$66,M71=Datos!$B$76),Datos!$H$66,IF(AND(L71=Datos!$B$67,M71=Datos!$B$72),Datos!$D$67,IF(AND(L71=Datos!$B$67,M71=Datos!$B$73),Datos!$E$67,IF(AND(L71=Datos!$B$67,M71=Datos!$B$74),Datos!$F$67,IF(AND(L71=Datos!$B$67,M71=Datos!$B$75),Datos!$G$67,IF(AND(L71=Datos!$B$67,M71=Datos!$B$76),Datos!$H$67,IF(AND(L71=Datos!$B$68,M71=Datos!$B$72),Datos!$D$68,IF(AND(L71=Datos!$B$68,M71=Datos!$B$73),Datos!$E$68,IF(AND(L71=Datos!$B$68,M71=Datos!$B$74),Datos!$F$68,IF(AND(L71=Datos!$B$68,M71=Datos!$B$75),Datos!$G$68,IF(AND(L71=Datos!$B$68,M71=Datos!$B$76),Datos!$H$68,IF(AND(L71=Datos!$B$69,M71=Datos!$B$72),Datos!$D$69,IF(AND(L71=Datos!$B$69,M71=Datos!$B$73),Datos!$E$69,IF(AND(L71=Datos!$B$69,M71=Datos!$B$74),Datos!$F$69,IF(AND(L71=Datos!$B$69,M71=Datos!$B$75),Datos!$G$69,IF(AND(L71=Datos!$B$69,M71=Datos!$B$76),Datos!$H$69,"-")))))))))))))))))))))))))</f>
        <v>CATASTRÓFICO – INACEPTABLE 12</v>
      </c>
      <c r="O71" s="64" t="s">
        <v>634</v>
      </c>
      <c r="P71" s="64" t="s">
        <v>167</v>
      </c>
      <c r="Q71" s="84" t="s">
        <v>179</v>
      </c>
      <c r="R71" s="84" t="s">
        <v>179</v>
      </c>
      <c r="S71" s="84" t="s">
        <v>178</v>
      </c>
      <c r="T71" s="84" t="s">
        <v>178</v>
      </c>
      <c r="U71" s="65">
        <f>((IF(Q71=Datos!$B$83,0,IF(Q71=Datos!$B$84,5,IF(Q71=Datos!$B$85,10,IF(Q71=Datos!$B$86,15,IF(Q71=Datos!$B$87,20,IF(Q71=Datos!$B$88,25,0)))))))/100)+((IF(R71=Datos!$B$83,0,IF(R71=Datos!$B$84,5,IF(R71=Datos!$B$85,10,IF(R71=Datos!$B$86,15,IF(R71=Datos!$B$87,20,IF(R71=Datos!$B$88,25,0)))))))/100)+((IF(S71=Datos!$B$83,0,IF(S71=Datos!$B$84,5,IF(S71=Datos!$B$85,10,IF(S71=Datos!$B$86,15,IF(S71=Datos!$B$87,20,IF(S71=Datos!$B$88,25,0)))))))/100)+((IF(T71=Datos!$B$83,0,IF(T71=Datos!$B$84,5,IF(T71=Datos!$B$85,10,IF(T71=Datos!$B$86,15,IF(T71=Datos!$B$87,20,IF(T71=Datos!$B$88,25,0)))))))/100)</f>
        <v>0.89999999999999991</v>
      </c>
      <c r="V71" s="119">
        <f>IF(ISERROR((IF(P71=Datos!$B$80,SGC!U71,0)+IF(P72=Datos!$B$80,SGC!U72,0)+IF(P73=Datos!$B$80,SGC!U73,0)+IF(P74=Datos!$B$80,SGC!U74,0)+IF(P75=Datos!$B$80,SGC!U75,0)+IF(P76=Datos!$B$80,SGC!U76,0))/(IF(P71=Datos!$B$80,1,0)+IF(P72=Datos!$B$80,1,0)+IF(P73=Datos!$B$80,1,0)+IF(P74=Datos!$B$80,1,0)+IF(P75=Datos!$B$80,1,0)+IF(P76=Datos!$B$80,1,0))),0,(IF(P71=Datos!$B$80,SGC!U71,0)+IF(P72=Datos!$B$80,SGC!U72,0)+IF(P73=Datos!$B$80,SGC!U73,0)+IF(P74=Datos!$B$80,SGC!U74,0)+IF(P75=Datos!$B$80,SGC!U75,0)+IF(P76=Datos!$B$80,SGC!U76,0))/(IF(P71=Datos!$B$80,1,0)+IF(P72=Datos!$B$80,1,0)+IF(P73=Datos!$B$80,1,0)+IF(P74=Datos!$B$80,1,0)+IF(P75=Datos!$B$80,1,0)+IF(P76=Datos!$B$80,1,0)))</f>
        <v>0.95</v>
      </c>
      <c r="W71" s="94" t="str">
        <f>IF(L71="","-",(IF(V71&gt;0,(IF(L71=Datos!$B$65,Datos!$B$65,IF(AND(L71=Datos!$B$66,V71&gt;0.49),Datos!$B$65,IF(AND(L71=Datos!$B$67,V71&gt;0.74),Datos!$B$65,IF(AND(L71=Datos!$B$67,V71&lt;0.75,V71&gt;0.49),Datos!$B$66,IF(AND(L71=Datos!$B$68,V71&gt;0.74),Datos!$B$66,IF(AND(L71=Datos!$B$68,V71&lt;0.75,V71&gt;0.49),Datos!$B$67,IF(AND(L71=Datos!$B$69,V71&gt;0.74),Datos!$B$67,IF(AND(L71=Datos!$B$69,V71&lt;0.75,V71&gt;0.49),Datos!$B$68,L71))))))))),L71)))</f>
        <v>Raro - 1</v>
      </c>
      <c r="X71" s="119">
        <f>IF(ISERROR((IF(P71=Datos!$B$79,SGC!U71,0)+IF(P72=Datos!$B$79,SGC!U72,0)+IF(P73=Datos!$B$79,SGC!U73,0)+IF(P74=Datos!$B$79,SGC!U74,0)+IF(P75=Datos!$B$79,SGC!U75,0)+IF(P76=Datos!$B$79,SGC!U76,0))/(IF(P71=Datos!$B$79,1,0)+IF(P72=Datos!$B$79,1,0)+IF(P73=Datos!$B$79,1,0)+IF(P74=Datos!$B$79,1,0)+IF(P75=Datos!$B$79,1,0)+IF(P76=Datos!$B$79,1,0))),0,(IF(P71=Datos!$B$79,SGC!U71,0)+IF(P72=Datos!$B$79,SGC!U72,0)+IF(P73=Datos!$B$79,SGC!U73,0)+IF(P74=Datos!$B$79,SGC!U74,0)+IF(P75=Datos!$B$79,SGC!U75,0)+IF(P76=Datos!$B$79,SGC!U76,0))/(IF(P71=Datos!$B$79,1,0)+IF(P72=Datos!$B$79,1,0)+IF(P73=Datos!$B$79,1,0)+IF(P74=Datos!$B$79,1,0)+IF(P75=Datos!$B$79,1,0)+IF(P76=Datos!$B$79,1,0)))</f>
        <v>0</v>
      </c>
      <c r="Y71" s="94" t="str">
        <f>IF(M71="","-",(IF(X71&gt;0,(IF(M71=Datos!$B$72,Datos!$B$72,IF(AND(M71=Datos!$B$73,X71&gt;0.49),Datos!$B$72,IF(AND(M71=Datos!$B$74,X71&gt;0.74),Datos!$B$72,IF(AND(M71=Datos!$B$74,X71&lt;0.75,X71&gt;0.49),Datos!$B$73,IF(AND(M71=Datos!$B$75,X71&gt;0.74),Datos!$B$73,IF(AND(M71=Datos!$B$75,X71&lt;0.75,X71&gt;0.49),Datos!$B$74,IF(AND(M71=Datos!$B$76,X71&gt;0.74),Datos!$B$74,IF(AND(M71=Datos!$B$76,X71&lt;0.75,X71&gt;0.49),Datos!$B$75,M71))))))))),M71)))</f>
        <v>Mayor - 4</v>
      </c>
      <c r="Z71" s="116" t="str">
        <f>IF(AND(W71=Datos!$B$65,Y71=Datos!$B$72),Datos!$D$65,IF(AND(W71=Datos!$B$65,Y71=Datos!$B$73),Datos!$E$65,IF(AND(W71=Datos!$B$65,Y71=Datos!$B$74),Datos!$F$65,IF(AND(W71=Datos!$B$65,Y71=Datos!$B$75),Datos!$G$65,IF(AND(W71=Datos!$B$65,Y71=Datos!$B$76),Datos!$H$65,IF(AND(W71=Datos!$B$66,Y71=Datos!$B$72),Datos!$D$66,IF(AND(W71=Datos!$B$66,Y71=Datos!$B$73),Datos!$E$66,IF(AND(W71=Datos!$B$66,Y71=Datos!$B$74),Datos!$F$66,IF(AND(W71=Datos!$B$66,Y71=Datos!$B$75),Datos!$G$66,IF(AND(W71=Datos!$B$66,Y71=Datos!$B$76),Datos!$H$66,IF(AND(W71=Datos!$B$67,Y71=Datos!$B$72),Datos!$D$67,IF(AND(W71=Datos!$B$67,Y71=Datos!$B$73),Datos!$E$67,IF(AND(W71=Datos!$B$67,Y71=Datos!$B$74),Datos!$F$67,IF(AND(W71=Datos!$B$67,Y71=Datos!$B$75),Datos!$G$67,IF(AND(W71=Datos!$B$67,Y71=Datos!$B$76),Datos!$H$67,IF(AND(W71=Datos!$B$68,Y71=Datos!$B$72),Datos!$D$68,IF(AND(W71=Datos!$B$68,Y71=Datos!$B$73),Datos!$E$68,IF(AND(W71=Datos!$B$68,Y71=Datos!$B$74),Datos!$F$68,IF(AND(W71=Datos!$B$68,Y71=Datos!$B$75),Datos!$G$68,IF(AND(W71=Datos!$B$68,Y71=Datos!$B$76),Datos!$H$68,IF(AND(W71=Datos!$B$69,Y71=Datos!$B$72),Datos!$D$69,IF(AND(W71=Datos!$B$69,Y71=Datos!$B$73),Datos!$E$69,IF(AND(W71=Datos!$B$69,Y71=Datos!$B$74),Datos!$F$69,IF(AND(W71=Datos!$B$69,Y71=Datos!$B$75),Datos!$G$69,IF(AND(W71=Datos!$B$69,Y71=Datos!$B$76),Datos!$H$69,"-")))))))))))))))))))))))))</f>
        <v>ALTA-IMPORTANTE 4</v>
      </c>
      <c r="AA71" s="130" t="s">
        <v>182</v>
      </c>
    </row>
    <row r="72" spans="2:27" ht="30" customHeight="1" x14ac:dyDescent="0.25">
      <c r="B72" s="95"/>
      <c r="C72" s="92"/>
      <c r="D72" s="92"/>
      <c r="E72" s="92" t="s">
        <v>629</v>
      </c>
      <c r="F72" s="92"/>
      <c r="G72" s="58" t="s">
        <v>369</v>
      </c>
      <c r="H72" s="92"/>
      <c r="I72" s="92"/>
      <c r="J72" s="128"/>
      <c r="K72" s="29" t="s">
        <v>633</v>
      </c>
      <c r="L72" s="117"/>
      <c r="M72" s="117"/>
      <c r="N72" s="117"/>
      <c r="O72" s="12" t="s">
        <v>635</v>
      </c>
      <c r="P72" s="12" t="s">
        <v>167</v>
      </c>
      <c r="Q72" s="82" t="s">
        <v>179</v>
      </c>
      <c r="R72" s="82" t="s">
        <v>179</v>
      </c>
      <c r="S72" s="82" t="s">
        <v>179</v>
      </c>
      <c r="T72" s="82" t="s">
        <v>179</v>
      </c>
      <c r="U72" s="32">
        <f>((IF(Q72=Datos!$B$83,0,IF(Q72=Datos!$B$84,5,IF(Q72=Datos!$B$85,10,IF(Q72=Datos!$B$86,15,IF(Q72=Datos!$B$87,20,IF(Q72=Datos!$B$88,25,0)))))))/100)+((IF(R72=Datos!$B$83,0,IF(R72=Datos!$B$84,5,IF(R72=Datos!$B$85,10,IF(R72=Datos!$B$86,15,IF(R72=Datos!$B$87,20,IF(R72=Datos!$B$88,25,0)))))))/100)+((IF(S72=Datos!$B$83,0,IF(S72=Datos!$B$84,5,IF(S72=Datos!$B$85,10,IF(S72=Datos!$B$86,15,IF(S72=Datos!$B$87,20,IF(S72=Datos!$B$88,25,0)))))))/100)+((IF(T72=Datos!$B$83,0,IF(T72=Datos!$B$84,5,IF(T72=Datos!$B$85,10,IF(T72=Datos!$B$86,15,IF(T72=Datos!$B$87,20,IF(T72=Datos!$B$88,25,0)))))))/100)</f>
        <v>1</v>
      </c>
      <c r="V72" s="120"/>
      <c r="W72" s="92"/>
      <c r="X72" s="120"/>
      <c r="Y72" s="92"/>
      <c r="Z72" s="117"/>
      <c r="AA72" s="131"/>
    </row>
    <row r="73" spans="2:27" ht="62.25" customHeight="1" x14ac:dyDescent="0.25">
      <c r="B73" s="95"/>
      <c r="C73" s="92"/>
      <c r="D73" s="92"/>
      <c r="E73" s="92"/>
      <c r="F73" s="92"/>
      <c r="G73" s="58"/>
      <c r="H73" s="92"/>
      <c r="I73" s="92"/>
      <c r="J73" s="128"/>
      <c r="K73" s="29" t="s">
        <v>631</v>
      </c>
      <c r="L73" s="117"/>
      <c r="M73" s="117"/>
      <c r="N73" s="117"/>
      <c r="O73" s="12"/>
      <c r="P73" s="12"/>
      <c r="Q73" s="82"/>
      <c r="R73" s="82"/>
      <c r="S73" s="82"/>
      <c r="T73" s="82"/>
      <c r="U73" s="32">
        <f>((IF(Q73=Datos!$B$83,0,IF(Q73=Datos!$B$84,5,IF(Q73=Datos!$B$85,10,IF(Q73=Datos!$B$86,15,IF(Q73=Datos!$B$87,20,IF(Q73=Datos!$B$88,25,0)))))))/100)+((IF(R73=Datos!$B$83,0,IF(R73=Datos!$B$84,5,IF(R73=Datos!$B$85,10,IF(R73=Datos!$B$86,15,IF(R73=Datos!$B$87,20,IF(R73=Datos!$B$88,25,0)))))))/100)+((IF(S73=Datos!$B$83,0,IF(S73=Datos!$B$84,5,IF(S73=Datos!$B$85,10,IF(S73=Datos!$B$86,15,IF(S73=Datos!$B$87,20,IF(S73=Datos!$B$88,25,0)))))))/100)+((IF(T73=Datos!$B$83,0,IF(T73=Datos!$B$84,5,IF(T73=Datos!$B$85,10,IF(T73=Datos!$B$86,15,IF(T73=Datos!$B$87,20,IF(T73=Datos!$B$88,25,0)))))))/100)</f>
        <v>0</v>
      </c>
      <c r="V73" s="120"/>
      <c r="W73" s="92"/>
      <c r="X73" s="120"/>
      <c r="Y73" s="92"/>
      <c r="Z73" s="117"/>
      <c r="AA73" s="131"/>
    </row>
    <row r="74" spans="2:27" ht="66.75" customHeight="1" x14ac:dyDescent="0.25">
      <c r="B74" s="95"/>
      <c r="C74" s="92"/>
      <c r="D74" s="92"/>
      <c r="E74" s="92"/>
      <c r="F74" s="92"/>
      <c r="G74" s="58"/>
      <c r="H74" s="92"/>
      <c r="I74" s="92"/>
      <c r="J74" s="128"/>
      <c r="K74" s="29" t="s">
        <v>632</v>
      </c>
      <c r="L74" s="117"/>
      <c r="M74" s="117"/>
      <c r="N74" s="117"/>
      <c r="O74" s="12"/>
      <c r="P74" s="12"/>
      <c r="Q74" s="82"/>
      <c r="R74" s="82"/>
      <c r="S74" s="82"/>
      <c r="T74" s="82"/>
      <c r="U74" s="32">
        <f>((IF(Q74=Datos!$B$83,0,IF(Q74=Datos!$B$84,5,IF(Q74=Datos!$B$85,10,IF(Q74=Datos!$B$86,15,IF(Q74=Datos!$B$87,20,IF(Q74=Datos!$B$88,25,0)))))))/100)+((IF(R74=Datos!$B$83,0,IF(R74=Datos!$B$84,5,IF(R74=Datos!$B$85,10,IF(R74=Datos!$B$86,15,IF(R74=Datos!$B$87,20,IF(R74=Datos!$B$88,25,0)))))))/100)+((IF(S74=Datos!$B$83,0,IF(S74=Datos!$B$84,5,IF(S74=Datos!$B$85,10,IF(S74=Datos!$B$86,15,IF(S74=Datos!$B$87,20,IF(S74=Datos!$B$88,25,0)))))))/100)+((IF(T74=Datos!$B$83,0,IF(T74=Datos!$B$84,5,IF(T74=Datos!$B$85,10,IF(T74=Datos!$B$86,15,IF(T74=Datos!$B$87,20,IF(T74=Datos!$B$88,25,0)))))))/100)</f>
        <v>0</v>
      </c>
      <c r="V74" s="120"/>
      <c r="W74" s="92"/>
      <c r="X74" s="120"/>
      <c r="Y74" s="92"/>
      <c r="Z74" s="117"/>
      <c r="AA74" s="131"/>
    </row>
    <row r="75" spans="2:27" ht="30" customHeight="1" x14ac:dyDescent="0.25">
      <c r="B75" s="95"/>
      <c r="C75" s="92"/>
      <c r="D75" s="92"/>
      <c r="E75" s="92"/>
      <c r="F75" s="92"/>
      <c r="G75" s="58"/>
      <c r="H75" s="92"/>
      <c r="I75" s="92"/>
      <c r="J75" s="128"/>
      <c r="K75" s="29"/>
      <c r="L75" s="117"/>
      <c r="M75" s="117"/>
      <c r="N75" s="117"/>
      <c r="O75" s="12"/>
      <c r="P75" s="12"/>
      <c r="Q75" s="82"/>
      <c r="R75" s="82"/>
      <c r="S75" s="82"/>
      <c r="T75" s="82"/>
      <c r="U75" s="32">
        <f>((IF(Q75=Datos!$B$83,0,IF(Q75=Datos!$B$84,5,IF(Q75=Datos!$B$85,10,IF(Q75=Datos!$B$86,15,IF(Q75=Datos!$B$87,20,IF(Q75=Datos!$B$88,25,0)))))))/100)+((IF(R75=Datos!$B$83,0,IF(R75=Datos!$B$84,5,IF(R75=Datos!$B$85,10,IF(R75=Datos!$B$86,15,IF(R75=Datos!$B$87,20,IF(R75=Datos!$B$88,25,0)))))))/100)+((IF(S75=Datos!$B$83,0,IF(S75=Datos!$B$84,5,IF(S75=Datos!$B$85,10,IF(S75=Datos!$B$86,15,IF(S75=Datos!$B$87,20,IF(S75=Datos!$B$88,25,0)))))))/100)+((IF(T75=Datos!$B$83,0,IF(T75=Datos!$B$84,5,IF(T75=Datos!$B$85,10,IF(T75=Datos!$B$86,15,IF(T75=Datos!$B$87,20,IF(T75=Datos!$B$88,25,0)))))))/100)</f>
        <v>0</v>
      </c>
      <c r="V75" s="120"/>
      <c r="W75" s="92"/>
      <c r="X75" s="120"/>
      <c r="Y75" s="92"/>
      <c r="Z75" s="117"/>
      <c r="AA75" s="131"/>
    </row>
    <row r="76" spans="2:27" ht="30" customHeight="1" thickBot="1" x14ac:dyDescent="0.3">
      <c r="B76" s="96"/>
      <c r="C76" s="97"/>
      <c r="D76" s="97"/>
      <c r="E76" s="97"/>
      <c r="F76" s="97"/>
      <c r="G76" s="66"/>
      <c r="H76" s="97"/>
      <c r="I76" s="97"/>
      <c r="J76" s="129"/>
      <c r="K76" s="67"/>
      <c r="L76" s="118"/>
      <c r="M76" s="118"/>
      <c r="N76" s="118"/>
      <c r="O76" s="68"/>
      <c r="P76" s="68"/>
      <c r="Q76" s="83"/>
      <c r="R76" s="83"/>
      <c r="S76" s="83"/>
      <c r="T76" s="83"/>
      <c r="U76" s="69">
        <f>((IF(Q76=Datos!$B$83,0,IF(Q76=Datos!$B$84,5,IF(Q76=Datos!$B$85,10,IF(Q76=Datos!$B$86,15,IF(Q76=Datos!$B$87,20,IF(Q76=Datos!$B$88,25,0)))))))/100)+((IF(R76=Datos!$B$83,0,IF(R76=Datos!$B$84,5,IF(R76=Datos!$B$85,10,IF(R76=Datos!$B$86,15,IF(R76=Datos!$B$87,20,IF(R76=Datos!$B$88,25,0)))))))/100)+((IF(S76=Datos!$B$83,0,IF(S76=Datos!$B$84,5,IF(S76=Datos!$B$85,10,IF(S76=Datos!$B$86,15,IF(S76=Datos!$B$87,20,IF(S76=Datos!$B$88,25,0)))))))/100)+((IF(T76=Datos!$B$83,0,IF(T76=Datos!$B$84,5,IF(T76=Datos!$B$85,10,IF(T76=Datos!$B$86,15,IF(T76=Datos!$B$87,20,IF(T76=Datos!$B$88,25,0)))))))/100)</f>
        <v>0</v>
      </c>
      <c r="V76" s="121"/>
      <c r="W76" s="97"/>
      <c r="X76" s="121"/>
      <c r="Y76" s="97"/>
      <c r="Z76" s="118"/>
      <c r="AA76" s="132"/>
    </row>
  </sheetData>
  <sheetProtection password="8E68" sheet="1" objects="1" scenarios="1" selectLockedCells="1" selectUnlockedCells="1"/>
  <mergeCells count="247">
    <mergeCell ref="Y65:Y70"/>
    <mergeCell ref="Z65:Z70"/>
    <mergeCell ref="AA65:AA70"/>
    <mergeCell ref="B71:C76"/>
    <mergeCell ref="D71:D76"/>
    <mergeCell ref="H71:H76"/>
    <mergeCell ref="I71:I76"/>
    <mergeCell ref="J71:J76"/>
    <mergeCell ref="L71:L76"/>
    <mergeCell ref="M71:M76"/>
    <mergeCell ref="N71:N76"/>
    <mergeCell ref="V71:V76"/>
    <mergeCell ref="W71:W76"/>
    <mergeCell ref="X71:X76"/>
    <mergeCell ref="Y71:Y76"/>
    <mergeCell ref="Z71:Z76"/>
    <mergeCell ref="AA71:AA76"/>
    <mergeCell ref="H65:H70"/>
    <mergeCell ref="I65:I70"/>
    <mergeCell ref="J65:J70"/>
    <mergeCell ref="L65:L70"/>
    <mergeCell ref="M65:M70"/>
    <mergeCell ref="N65:N70"/>
    <mergeCell ref="V65:V70"/>
    <mergeCell ref="W65:W70"/>
    <mergeCell ref="X65:X70"/>
    <mergeCell ref="E65:F65"/>
    <mergeCell ref="B65:C70"/>
    <mergeCell ref="D65:D70"/>
    <mergeCell ref="E69:F69"/>
    <mergeCell ref="E70:F70"/>
    <mergeCell ref="E71:F71"/>
    <mergeCell ref="Y53:Y58"/>
    <mergeCell ref="Z53:Z58"/>
    <mergeCell ref="AA53:AA58"/>
    <mergeCell ref="B59:C64"/>
    <mergeCell ref="D59:D64"/>
    <mergeCell ref="H59:H64"/>
    <mergeCell ref="I59:I64"/>
    <mergeCell ref="J59:J64"/>
    <mergeCell ref="L59:L64"/>
    <mergeCell ref="M59:M64"/>
    <mergeCell ref="N59:N64"/>
    <mergeCell ref="V59:V64"/>
    <mergeCell ref="W59:W64"/>
    <mergeCell ref="X59:X64"/>
    <mergeCell ref="Y59:Y64"/>
    <mergeCell ref="Z59:Z64"/>
    <mergeCell ref="AA59:AA64"/>
    <mergeCell ref="H53:H58"/>
    <mergeCell ref="I53:I58"/>
    <mergeCell ref="J53:J58"/>
    <mergeCell ref="L53:L58"/>
    <mergeCell ref="M53:M58"/>
    <mergeCell ref="N53:N58"/>
    <mergeCell ref="V53:V58"/>
    <mergeCell ref="W53:W58"/>
    <mergeCell ref="X53:X58"/>
    <mergeCell ref="E63:F63"/>
    <mergeCell ref="E64:F64"/>
    <mergeCell ref="E60:F60"/>
    <mergeCell ref="E61:F61"/>
    <mergeCell ref="E62:F62"/>
    <mergeCell ref="Y41:Y46"/>
    <mergeCell ref="Z41:Z46"/>
    <mergeCell ref="AA41:AA46"/>
    <mergeCell ref="B47:C52"/>
    <mergeCell ref="D47:D52"/>
    <mergeCell ref="H47:H52"/>
    <mergeCell ref="I47:I52"/>
    <mergeCell ref="J47:J52"/>
    <mergeCell ref="L47:L52"/>
    <mergeCell ref="M47:M52"/>
    <mergeCell ref="N47:N52"/>
    <mergeCell ref="V47:V52"/>
    <mergeCell ref="W47:W52"/>
    <mergeCell ref="X47:X52"/>
    <mergeCell ref="Y47:Y52"/>
    <mergeCell ref="Z47:Z52"/>
    <mergeCell ref="AA47:AA52"/>
    <mergeCell ref="H41:H46"/>
    <mergeCell ref="I41:I46"/>
    <mergeCell ref="J41:J46"/>
    <mergeCell ref="L41:L46"/>
    <mergeCell ref="M41:M46"/>
    <mergeCell ref="N41:N46"/>
    <mergeCell ref="V41:V46"/>
    <mergeCell ref="W41:W46"/>
    <mergeCell ref="X41:X46"/>
    <mergeCell ref="E41:F41"/>
    <mergeCell ref="B41:C46"/>
    <mergeCell ref="D41:D46"/>
    <mergeCell ref="E45:F45"/>
    <mergeCell ref="E46:F46"/>
    <mergeCell ref="E47:F47"/>
    <mergeCell ref="Y35:Y40"/>
    <mergeCell ref="Z35:Z40"/>
    <mergeCell ref="AA35:AA40"/>
    <mergeCell ref="H35:H40"/>
    <mergeCell ref="I35:I40"/>
    <mergeCell ref="J35:J40"/>
    <mergeCell ref="L35:L40"/>
    <mergeCell ref="M35:M40"/>
    <mergeCell ref="N35:N40"/>
    <mergeCell ref="V35:V40"/>
    <mergeCell ref="W35:W40"/>
    <mergeCell ref="X35:X40"/>
    <mergeCell ref="Y23:Y28"/>
    <mergeCell ref="Z23:Z28"/>
    <mergeCell ref="AA23:AA28"/>
    <mergeCell ref="B29:C34"/>
    <mergeCell ref="D29:D34"/>
    <mergeCell ref="H29:H34"/>
    <mergeCell ref="I29:I34"/>
    <mergeCell ref="J29:J34"/>
    <mergeCell ref="L29:L34"/>
    <mergeCell ref="M29:M34"/>
    <mergeCell ref="N29:N34"/>
    <mergeCell ref="V29:V34"/>
    <mergeCell ref="W29:W34"/>
    <mergeCell ref="X29:X34"/>
    <mergeCell ref="Y29:Y34"/>
    <mergeCell ref="Z29:Z34"/>
    <mergeCell ref="AA29:AA34"/>
    <mergeCell ref="H23:H28"/>
    <mergeCell ref="I23:I28"/>
    <mergeCell ref="J23:J28"/>
    <mergeCell ref="L23:L28"/>
    <mergeCell ref="M23:M28"/>
    <mergeCell ref="N23:N28"/>
    <mergeCell ref="V23:V28"/>
    <mergeCell ref="W23:W28"/>
    <mergeCell ref="X23:X28"/>
    <mergeCell ref="E23:F23"/>
    <mergeCell ref="B23:C28"/>
    <mergeCell ref="D23:D28"/>
    <mergeCell ref="E27:F27"/>
    <mergeCell ref="E28:F28"/>
    <mergeCell ref="E29:F29"/>
    <mergeCell ref="Y11:Y16"/>
    <mergeCell ref="Z11:Z16"/>
    <mergeCell ref="AA11:AA16"/>
    <mergeCell ref="B17:C22"/>
    <mergeCell ref="D17:D22"/>
    <mergeCell ref="H17:H22"/>
    <mergeCell ref="I17:I22"/>
    <mergeCell ref="J17:J22"/>
    <mergeCell ref="L17:L22"/>
    <mergeCell ref="M17:M22"/>
    <mergeCell ref="N17:N22"/>
    <mergeCell ref="V17:V22"/>
    <mergeCell ref="W17:W22"/>
    <mergeCell ref="X17:X22"/>
    <mergeCell ref="Y17:Y22"/>
    <mergeCell ref="Z17:Z22"/>
    <mergeCell ref="AA17:AA22"/>
    <mergeCell ref="H11:H16"/>
    <mergeCell ref="I11:I16"/>
    <mergeCell ref="J11:J16"/>
    <mergeCell ref="L11:L16"/>
    <mergeCell ref="M11:M16"/>
    <mergeCell ref="N11:N16"/>
    <mergeCell ref="V11:V16"/>
    <mergeCell ref="W11:W16"/>
    <mergeCell ref="X11:X16"/>
    <mergeCell ref="E17:F17"/>
    <mergeCell ref="E21:F21"/>
    <mergeCell ref="E22:F22"/>
    <mergeCell ref="E18:F18"/>
    <mergeCell ref="E19:F19"/>
    <mergeCell ref="E20:F20"/>
    <mergeCell ref="G9:G10"/>
    <mergeCell ref="L9:L10"/>
    <mergeCell ref="M9:M10"/>
    <mergeCell ref="N9:N10"/>
    <mergeCell ref="Q9:T9"/>
    <mergeCell ref="I8:I10"/>
    <mergeCell ref="K8:K10"/>
    <mergeCell ref="L8:N8"/>
    <mergeCell ref="E8:G8"/>
    <mergeCell ref="E14:F14"/>
    <mergeCell ref="AA9:AA10"/>
    <mergeCell ref="O8:AA8"/>
    <mergeCell ref="U9:U10"/>
    <mergeCell ref="Z9:Z10"/>
    <mergeCell ref="O9:O10"/>
    <mergeCell ref="P9:P10"/>
    <mergeCell ref="H8:H10"/>
    <mergeCell ref="J8:J10"/>
    <mergeCell ref="V9:W9"/>
    <mergeCell ref="X9:Y9"/>
    <mergeCell ref="E9:F10"/>
    <mergeCell ref="B8:C10"/>
    <mergeCell ref="D8:D10"/>
    <mergeCell ref="B2:B4"/>
    <mergeCell ref="C2:D2"/>
    <mergeCell ref="F2:F4"/>
    <mergeCell ref="C3:D3"/>
    <mergeCell ref="C4:D4"/>
    <mergeCell ref="B11:C16"/>
    <mergeCell ref="D11:D16"/>
    <mergeCell ref="E15:F15"/>
    <mergeCell ref="E16:F16"/>
    <mergeCell ref="E12:F12"/>
    <mergeCell ref="E13:F13"/>
    <mergeCell ref="E11:F11"/>
    <mergeCell ref="E24:F24"/>
    <mergeCell ref="E25:F25"/>
    <mergeCell ref="E26:F26"/>
    <mergeCell ref="E33:F33"/>
    <mergeCell ref="E34:F34"/>
    <mergeCell ref="E35:F35"/>
    <mergeCell ref="E30:F30"/>
    <mergeCell ref="E31:F31"/>
    <mergeCell ref="E32:F32"/>
    <mergeCell ref="B35:C40"/>
    <mergeCell ref="D35:D40"/>
    <mergeCell ref="E39:F39"/>
    <mergeCell ref="E40:F40"/>
    <mergeCell ref="E36:F36"/>
    <mergeCell ref="E37:F37"/>
    <mergeCell ref="E38:F38"/>
    <mergeCell ref="E42:F42"/>
    <mergeCell ref="E43:F43"/>
    <mergeCell ref="E44:F44"/>
    <mergeCell ref="E51:F51"/>
    <mergeCell ref="E52:F52"/>
    <mergeCell ref="E53:F53"/>
    <mergeCell ref="E48:F48"/>
    <mergeCell ref="E49:F49"/>
    <mergeCell ref="E50:F50"/>
    <mergeCell ref="B53:C58"/>
    <mergeCell ref="D53:D58"/>
    <mergeCell ref="E57:F57"/>
    <mergeCell ref="E58:F58"/>
    <mergeCell ref="E59:F59"/>
    <mergeCell ref="E54:F54"/>
    <mergeCell ref="E55:F55"/>
    <mergeCell ref="E56:F56"/>
    <mergeCell ref="E66:F66"/>
    <mergeCell ref="E67:F67"/>
    <mergeCell ref="E68:F68"/>
    <mergeCell ref="E75:F75"/>
    <mergeCell ref="E76:F76"/>
    <mergeCell ref="E72:F72"/>
    <mergeCell ref="E73:F73"/>
    <mergeCell ref="E74:F74"/>
  </mergeCells>
  <conditionalFormatting sqref="Z1:Z10 N1:N10 N77:N1048576 Z77:Z1048576">
    <cfRule type="beginsWith" dxfId="110" priority="801" operator="beginsWith" text="B">
      <formula>LEFT(N1,LEN("B"))="B"</formula>
    </cfRule>
    <cfRule type="beginsWith" dxfId="109" priority="802" operator="beginsWith" text="M">
      <formula>LEFT(N1,LEN("M"))="M"</formula>
    </cfRule>
    <cfRule type="beginsWith" dxfId="108" priority="803" operator="beginsWith" text="A">
      <formula>LEFT(N1,LEN("A"))="A"</formula>
    </cfRule>
    <cfRule type="beginsWith" dxfId="107" priority="804" operator="beginsWith" text="C">
      <formula>LEFT(N1,LEN("C"))="C"</formula>
    </cfRule>
  </conditionalFormatting>
  <conditionalFormatting sqref="Z11 N11">
    <cfRule type="beginsWith" dxfId="106" priority="329" operator="beginsWith" text="B">
      <formula>LEFT(N11,LEN("B"))="B"</formula>
    </cfRule>
    <cfRule type="beginsWith" dxfId="105" priority="330" operator="beginsWith" text="M">
      <formula>LEFT(N11,LEN("M"))="M"</formula>
    </cfRule>
    <cfRule type="beginsWith" dxfId="104" priority="331" operator="beginsWith" text="A">
      <formula>LEFT(N11,LEN("A"))="A"</formula>
    </cfRule>
    <cfRule type="beginsWith" dxfId="103" priority="332" operator="beginsWith" text="C">
      <formula>LEFT(N11,LEN("C"))="C"</formula>
    </cfRule>
  </conditionalFormatting>
  <conditionalFormatting sqref="Z17 N17">
    <cfRule type="beginsWith" dxfId="102" priority="325" operator="beginsWith" text="B">
      <formula>LEFT(N17,LEN("B"))="B"</formula>
    </cfRule>
    <cfRule type="beginsWith" dxfId="101" priority="326" operator="beginsWith" text="M">
      <formula>LEFT(N17,LEN("M"))="M"</formula>
    </cfRule>
    <cfRule type="beginsWith" dxfId="100" priority="327" operator="beginsWith" text="A">
      <formula>LEFT(N17,LEN("A"))="A"</formula>
    </cfRule>
    <cfRule type="beginsWith" dxfId="99" priority="328" operator="beginsWith" text="C">
      <formula>LEFT(N17,LEN("C"))="C"</formula>
    </cfRule>
  </conditionalFormatting>
  <conditionalFormatting sqref="Z23 N23">
    <cfRule type="beginsWith" dxfId="98" priority="321" operator="beginsWith" text="B">
      <formula>LEFT(N23,LEN("B"))="B"</formula>
    </cfRule>
    <cfRule type="beginsWith" dxfId="97" priority="322" operator="beginsWith" text="M">
      <formula>LEFT(N23,LEN("M"))="M"</formula>
    </cfRule>
    <cfRule type="beginsWith" dxfId="96" priority="323" operator="beginsWith" text="A">
      <formula>LEFT(N23,LEN("A"))="A"</formula>
    </cfRule>
    <cfRule type="beginsWith" dxfId="95" priority="324" operator="beginsWith" text="C">
      <formula>LEFT(N23,LEN("C"))="C"</formula>
    </cfRule>
  </conditionalFormatting>
  <conditionalFormatting sqref="Z29 N29">
    <cfRule type="beginsWith" dxfId="94" priority="317" operator="beginsWith" text="B">
      <formula>LEFT(N29,LEN("B"))="B"</formula>
    </cfRule>
    <cfRule type="beginsWith" dxfId="93" priority="318" operator="beginsWith" text="M">
      <formula>LEFT(N29,LEN("M"))="M"</formula>
    </cfRule>
    <cfRule type="beginsWith" dxfId="92" priority="319" operator="beginsWith" text="A">
      <formula>LEFT(N29,LEN("A"))="A"</formula>
    </cfRule>
    <cfRule type="beginsWith" dxfId="91" priority="320" operator="beginsWith" text="C">
      <formula>LEFT(N29,LEN("C"))="C"</formula>
    </cfRule>
  </conditionalFormatting>
  <conditionalFormatting sqref="Z35 N35">
    <cfRule type="beginsWith" dxfId="90" priority="313" operator="beginsWith" text="B">
      <formula>LEFT(N35,LEN("B"))="B"</formula>
    </cfRule>
    <cfRule type="beginsWith" dxfId="89" priority="314" operator="beginsWith" text="M">
      <formula>LEFT(N35,LEN("M"))="M"</formula>
    </cfRule>
    <cfRule type="beginsWith" dxfId="88" priority="315" operator="beginsWith" text="A">
      <formula>LEFT(N35,LEN("A"))="A"</formula>
    </cfRule>
    <cfRule type="beginsWith" dxfId="87" priority="316" operator="beginsWith" text="C">
      <formula>LEFT(N35,LEN("C"))="C"</formula>
    </cfRule>
  </conditionalFormatting>
  <conditionalFormatting sqref="Z41 N41">
    <cfRule type="beginsWith" dxfId="86" priority="305" operator="beginsWith" text="B">
      <formula>LEFT(N41,LEN("B"))="B"</formula>
    </cfRule>
    <cfRule type="beginsWith" dxfId="85" priority="306" operator="beginsWith" text="M">
      <formula>LEFT(N41,LEN("M"))="M"</formula>
    </cfRule>
    <cfRule type="beginsWith" dxfId="84" priority="307" operator="beginsWith" text="A">
      <formula>LEFT(N41,LEN("A"))="A"</formula>
    </cfRule>
    <cfRule type="beginsWith" dxfId="83" priority="308" operator="beginsWith" text="C">
      <formula>LEFT(N41,LEN("C"))="C"</formula>
    </cfRule>
  </conditionalFormatting>
  <conditionalFormatting sqref="Z47 N47">
    <cfRule type="beginsWith" dxfId="82" priority="301" operator="beginsWith" text="B">
      <formula>LEFT(N47,LEN("B"))="B"</formula>
    </cfRule>
    <cfRule type="beginsWith" dxfId="81" priority="302" operator="beginsWith" text="M">
      <formula>LEFT(N47,LEN("M"))="M"</formula>
    </cfRule>
    <cfRule type="beginsWith" dxfId="80" priority="303" operator="beginsWith" text="A">
      <formula>LEFT(N47,LEN("A"))="A"</formula>
    </cfRule>
    <cfRule type="beginsWith" dxfId="79" priority="304" operator="beginsWith" text="C">
      <formula>LEFT(N47,LEN("C"))="C"</formula>
    </cfRule>
  </conditionalFormatting>
  <conditionalFormatting sqref="Z53 N53">
    <cfRule type="beginsWith" dxfId="78" priority="297" operator="beginsWith" text="B">
      <formula>LEFT(N53,LEN("B"))="B"</formula>
    </cfRule>
    <cfRule type="beginsWith" dxfId="77" priority="298" operator="beginsWith" text="M">
      <formula>LEFT(N53,LEN("M"))="M"</formula>
    </cfRule>
    <cfRule type="beginsWith" dxfId="76" priority="299" operator="beginsWith" text="A">
      <formula>LEFT(N53,LEN("A"))="A"</formula>
    </cfRule>
    <cfRule type="beginsWith" dxfId="75" priority="300" operator="beginsWith" text="C">
      <formula>LEFT(N53,LEN("C"))="C"</formula>
    </cfRule>
  </conditionalFormatting>
  <conditionalFormatting sqref="Z59 N59">
    <cfRule type="beginsWith" dxfId="74" priority="293" operator="beginsWith" text="B">
      <formula>LEFT(N59,LEN("B"))="B"</formula>
    </cfRule>
    <cfRule type="beginsWith" dxfId="73" priority="294" operator="beginsWith" text="M">
      <formula>LEFT(N59,LEN("M"))="M"</formula>
    </cfRule>
    <cfRule type="beginsWith" dxfId="72" priority="295" operator="beginsWith" text="A">
      <formula>LEFT(N59,LEN("A"))="A"</formula>
    </cfRule>
    <cfRule type="beginsWith" dxfId="71" priority="296" operator="beginsWith" text="C">
      <formula>LEFT(N59,LEN("C"))="C"</formula>
    </cfRule>
  </conditionalFormatting>
  <conditionalFormatting sqref="Z65 N65">
    <cfRule type="beginsWith" dxfId="70" priority="289" operator="beginsWith" text="B">
      <formula>LEFT(N65,LEN("B"))="B"</formula>
    </cfRule>
    <cfRule type="beginsWith" dxfId="69" priority="290" operator="beginsWith" text="M">
      <formula>LEFT(N65,LEN("M"))="M"</formula>
    </cfRule>
    <cfRule type="beginsWith" dxfId="68" priority="291" operator="beginsWith" text="A">
      <formula>LEFT(N65,LEN("A"))="A"</formula>
    </cfRule>
    <cfRule type="beginsWith" dxfId="67" priority="292" operator="beginsWith" text="C">
      <formula>LEFT(N65,LEN("C"))="C"</formula>
    </cfRule>
  </conditionalFormatting>
  <conditionalFormatting sqref="Z71 N71">
    <cfRule type="beginsWith" dxfId="66" priority="285" operator="beginsWith" text="B">
      <formula>LEFT(N71,LEN("B"))="B"</formula>
    </cfRule>
    <cfRule type="beginsWith" dxfId="65" priority="286" operator="beginsWith" text="M">
      <formula>LEFT(N71,LEN("M"))="M"</formula>
    </cfRule>
    <cfRule type="beginsWith" dxfId="64" priority="287" operator="beginsWith" text="A">
      <formula>LEFT(N71,LEN("A"))="A"</formula>
    </cfRule>
    <cfRule type="beginsWith" dxfId="63" priority="288" operator="beginsWith" text="C">
      <formula>LEFT(N71,LEN("C"))="C"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Datos!$B$72:$B$76</xm:f>
          </x14:formula1>
          <xm:sqref>M11 M17 M23 M29 M35 M41 M47 M53 M59 M65 M71</xm:sqref>
        </x14:dataValidation>
        <x14:dataValidation type="list" allowBlank="1" showInputMessage="1" showErrorMessage="1">
          <x14:formula1>
            <xm:f>Datos!$B$65:$B$69</xm:f>
          </x14:formula1>
          <xm:sqref>L11 L17 L23 L29 L35 L41 L47 L53 L59 L65 L71</xm:sqref>
        </x14:dataValidation>
        <x14:dataValidation type="list" allowBlank="1" showInputMessage="1" showErrorMessage="1">
          <x14:formula1>
            <xm:f>Datos!$B$4:$B$25</xm:f>
          </x14:formula1>
          <xm:sqref>B11 B17 B23 B29 B35 B41 B47 B53 B59 B65 B71</xm:sqref>
        </x14:dataValidation>
        <x14:dataValidation type="list" allowBlank="1" showInputMessage="1" showErrorMessage="1">
          <x14:formula1>
            <xm:f>Datos!$B$56:$B$62</xm:f>
          </x14:formula1>
          <xm:sqref>J11 J17 J23 J29 J35 J41 J47 J53 J59 J65 J71</xm:sqref>
        </x14:dataValidation>
        <x14:dataValidation type="list" allowBlank="1" showInputMessage="1" showErrorMessage="1">
          <x14:formula1>
            <xm:f>Datos!$B$91:$B$94</xm:f>
          </x14:formula1>
          <xm:sqref>AA11 AA17 AA23 AA29 AA35 AA41 AA47 AA53 AA59 AA65 AA71</xm:sqref>
        </x14:dataValidation>
        <x14:dataValidation type="list" allowBlank="1" showInputMessage="1" showErrorMessage="1">
          <x14:formula1>
            <xm:f>Datos!$B$79:$B$80</xm:f>
          </x14:formula1>
          <xm:sqref>P11:P76</xm:sqref>
        </x14:dataValidation>
        <x14:dataValidation type="list" allowBlank="1" showInputMessage="1" showErrorMessage="1">
          <x14:formula1>
            <xm:f>Datos!$B$83:$B$88</xm:f>
          </x14:formula1>
          <xm:sqref>Q11:T76</xm:sqref>
        </x14:dataValidation>
        <x14:dataValidation type="list" allowBlank="1" showInputMessage="1" showErrorMessage="1">
          <x14:formula1>
            <xm:f>Datos!$B$52:$B$53</xm:f>
          </x14:formula1>
          <xm:sqref>G11:G76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Z11"/>
  <sheetViews>
    <sheetView zoomScale="80" zoomScaleNormal="80" workbookViewId="0"/>
  </sheetViews>
  <sheetFormatPr baseColWidth="10" defaultRowHeight="14.25" x14ac:dyDescent="0.25"/>
  <cols>
    <col min="1" max="1" width="3.7109375" style="5" customWidth="1"/>
    <col min="2" max="2" width="17.140625" style="5" customWidth="1"/>
    <col min="3" max="3" width="39.42578125" style="5" bestFit="1" customWidth="1"/>
    <col min="4" max="4" width="65.42578125" style="5" customWidth="1"/>
    <col min="5" max="5" width="23.85546875" style="5" bestFit="1" customWidth="1"/>
    <col min="6" max="6" width="30.42578125" style="5" customWidth="1"/>
    <col min="7" max="7" width="54.28515625" style="5" customWidth="1"/>
    <col min="8" max="8" width="28.5703125" style="5" customWidth="1"/>
    <col min="9" max="12" width="25.7109375" style="5" customWidth="1"/>
    <col min="13" max="13" width="8.42578125" style="5" bestFit="1" customWidth="1"/>
    <col min="14" max="17" width="25.7109375" style="5" customWidth="1"/>
    <col min="18" max="18" width="8.140625" style="5" bestFit="1" customWidth="1"/>
    <col min="19" max="22" width="25.7109375" style="5" customWidth="1"/>
    <col min="23" max="23" width="8.42578125" style="5" bestFit="1" customWidth="1"/>
    <col min="24" max="24" width="17.140625" style="5" customWidth="1"/>
    <col min="25" max="26" width="28.5703125" style="5" customWidth="1"/>
    <col min="27" max="16384" width="11.42578125" style="5"/>
  </cols>
  <sheetData>
    <row r="1" spans="2:26" ht="15" customHeight="1" x14ac:dyDescent="0.25"/>
    <row r="2" spans="2:26" ht="30" customHeight="1" x14ac:dyDescent="0.25">
      <c r="B2" s="88"/>
      <c r="C2" s="114" t="s">
        <v>0</v>
      </c>
      <c r="D2" s="115"/>
      <c r="E2" s="3" t="s">
        <v>4</v>
      </c>
      <c r="F2" s="89"/>
    </row>
    <row r="3" spans="2:26" ht="30" customHeight="1" x14ac:dyDescent="0.25">
      <c r="B3" s="88"/>
      <c r="C3" s="114" t="s">
        <v>1</v>
      </c>
      <c r="D3" s="115"/>
      <c r="E3" s="3" t="s">
        <v>5</v>
      </c>
      <c r="F3" s="90"/>
    </row>
    <row r="4" spans="2:26" ht="30" customHeight="1" x14ac:dyDescent="0.25">
      <c r="B4" s="88"/>
      <c r="C4" s="114" t="s">
        <v>2</v>
      </c>
      <c r="D4" s="115"/>
      <c r="E4" s="9" t="s">
        <v>3</v>
      </c>
      <c r="F4" s="91"/>
    </row>
    <row r="6" spans="2:26" ht="45" customHeight="1" x14ac:dyDescent="0.25">
      <c r="C6" s="5" t="s">
        <v>8</v>
      </c>
    </row>
    <row r="7" spans="2:26" ht="15" customHeight="1" x14ac:dyDescent="0.25">
      <c r="H7" s="134" t="s">
        <v>115</v>
      </c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</row>
    <row r="8" spans="2:26" s="43" customFormat="1" ht="15" customHeight="1" x14ac:dyDescent="0.25">
      <c r="B8" s="133" t="s">
        <v>151</v>
      </c>
      <c r="C8" s="133"/>
      <c r="D8" s="134" t="s">
        <v>78</v>
      </c>
      <c r="E8" s="133" t="s">
        <v>80</v>
      </c>
      <c r="F8" s="133" t="s">
        <v>304</v>
      </c>
      <c r="G8" s="133" t="s">
        <v>93</v>
      </c>
      <c r="H8" s="133" t="s">
        <v>81</v>
      </c>
      <c r="I8" s="134" t="s">
        <v>312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 t="s">
        <v>313</v>
      </c>
      <c r="Y8" s="134" t="s">
        <v>350</v>
      </c>
    </row>
    <row r="9" spans="2:26" s="43" customFormat="1" ht="15" customHeight="1" x14ac:dyDescent="0.25">
      <c r="B9" s="133"/>
      <c r="C9" s="133"/>
      <c r="D9" s="134"/>
      <c r="E9" s="133"/>
      <c r="F9" s="133"/>
      <c r="G9" s="133"/>
      <c r="H9" s="133"/>
      <c r="I9" s="133" t="s">
        <v>306</v>
      </c>
      <c r="J9" s="133"/>
      <c r="K9" s="133"/>
      <c r="L9" s="133"/>
      <c r="M9" s="133"/>
      <c r="N9" s="133" t="s">
        <v>348</v>
      </c>
      <c r="O9" s="133"/>
      <c r="P9" s="133"/>
      <c r="Q9" s="133"/>
      <c r="R9" s="133"/>
      <c r="S9" s="133" t="s">
        <v>349</v>
      </c>
      <c r="T9" s="133"/>
      <c r="U9" s="133"/>
      <c r="V9" s="133"/>
      <c r="W9" s="133"/>
      <c r="X9" s="134"/>
      <c r="Y9" s="134"/>
      <c r="Z9" s="133" t="s">
        <v>165</v>
      </c>
    </row>
    <row r="10" spans="2:26" s="43" customFormat="1" ht="15" customHeight="1" x14ac:dyDescent="0.25">
      <c r="B10" s="133"/>
      <c r="C10" s="133"/>
      <c r="D10" s="134"/>
      <c r="E10" s="133"/>
      <c r="F10" s="133"/>
      <c r="G10" s="133"/>
      <c r="H10" s="133"/>
      <c r="I10" s="51" t="s">
        <v>307</v>
      </c>
      <c r="J10" s="51" t="s">
        <v>308</v>
      </c>
      <c r="K10" s="51" t="s">
        <v>309</v>
      </c>
      <c r="L10" s="51" t="s">
        <v>310</v>
      </c>
      <c r="M10" s="51" t="s">
        <v>311</v>
      </c>
      <c r="N10" s="51" t="s">
        <v>307</v>
      </c>
      <c r="O10" s="51" t="s">
        <v>308</v>
      </c>
      <c r="P10" s="51" t="s">
        <v>309</v>
      </c>
      <c r="Q10" s="51" t="s">
        <v>310</v>
      </c>
      <c r="R10" s="51" t="s">
        <v>311</v>
      </c>
      <c r="S10" s="51" t="s">
        <v>307</v>
      </c>
      <c r="T10" s="51" t="s">
        <v>308</v>
      </c>
      <c r="U10" s="51" t="s">
        <v>309</v>
      </c>
      <c r="V10" s="51" t="s">
        <v>310</v>
      </c>
      <c r="W10" s="51" t="s">
        <v>311</v>
      </c>
      <c r="X10" s="134"/>
      <c r="Y10" s="134"/>
      <c r="Z10" s="133"/>
    </row>
    <row r="11" spans="2:26" s="33" customFormat="1" ht="96.75" customHeight="1" x14ac:dyDescent="0.25">
      <c r="B11" s="92"/>
      <c r="C11" s="92"/>
      <c r="D11" s="50" t="str">
        <f>IF(B11="","-",VLOOKUP(B11,Datos!$B$3:$C$25,2,FALSE))</f>
        <v>-</v>
      </c>
      <c r="E11" s="50"/>
      <c r="F11" s="50"/>
      <c r="G11" s="50"/>
      <c r="H11" s="12"/>
      <c r="I11" s="50"/>
      <c r="J11" s="50"/>
      <c r="K11" s="50"/>
      <c r="L11" s="50"/>
      <c r="M11" s="50">
        <f>ROUND((((IF(I11=Datos!$B$109,4,IF(I11=Datos!$B$110,3,IF(I11=Datos!$B$111,2,IF(I11=Datos!$B$112,1,0)))))+(IF(J11=Datos!$B$115,4,IF(J11=Datos!$B$116,3,IF(J11=Datos!$B$117,2,IF(J11=Datos!$B$118,1,0)))))+(IF(K11=Datos!$B$121,4,IF(K11=Datos!$B$122,3,IF(K11=Datos!$B$123,2,IF(K11=Datos!$B$124,1,0)))))+(IF(L11=Datos!$B$127,4,IF(L11=Datos!$B$128,3,IF(L11=Datos!$B$129,2,IF(L11=Datos!$B$130,1,0))))))/4),0)</f>
        <v>0</v>
      </c>
      <c r="N11" s="50"/>
      <c r="O11" s="50"/>
      <c r="P11" s="50"/>
      <c r="Q11" s="50"/>
      <c r="R11" s="50">
        <f>ROUND((((IF(N11=Datos!$B$109,4,IF(N11=Datos!$B$110,3,IF(N11=Datos!$B$111,2,IF(N11=Datos!$B$112,1,0)))))+(IF(O11=Datos!$B$115,4,IF(O11=Datos!$B$116,3,IF(O11=Datos!$B$117,2,IF(O11=Datos!$B$118,1,0)))))+(IF(P11=Datos!$B$121,4,IF(P11=Datos!$B$122,3,IF(P11=Datos!$B$123,2,IF(P11=Datos!$B$124,1,0)))))+(IF(Q11=Datos!$B$127,4,IF(Q11=Datos!$B$128,3,IF(Q11=Datos!$B$129,2,IF(Q11=Datos!$B$130,1,0))))))/4),0)</f>
        <v>0</v>
      </c>
      <c r="S11" s="50"/>
      <c r="T11" s="50"/>
      <c r="U11" s="50"/>
      <c r="V11" s="50"/>
      <c r="W11" s="50">
        <f>ROUND((((IF(S11=Datos!$B$109,4,IF(S11=Datos!$B$110,3,IF(S11=Datos!$B$111,2,IF(S11=Datos!$B$112,1,0)))))+(IF(T11=Datos!$B$115,4,IF(T11=Datos!$B$116,3,IF(T11=Datos!$B$117,2,IF(T11=Datos!$B$118,1,0)))))+(IF(U11=Datos!$B$121,4,IF(U11=Datos!$B$122,3,IF(U11=Datos!$B$123,2,IF(U11=Datos!$B$124,1,0)))))+(IF(V11=Datos!$B$127,4,IF(V11=Datos!$B$128,3,IF(V11=Datos!$B$129,2,IF(V11=Datos!$B$130,1,0))))))/4),0)</f>
        <v>0</v>
      </c>
      <c r="X11" s="50">
        <f>IF(H11=Datos!$B$102,5*(M11+R11+W11),IF(H11=Datos!$B$103,4*(M11+R11+W11),IF(H11=Datos!$B$104,3*(M11+R11+W11),IF(H11=Datos!$B$105,2*(M11+R11+W11),IF(H11=Datos!$B$106,1*(M11+R11+W11),0)))))</f>
        <v>0</v>
      </c>
      <c r="Y11" s="50" t="str">
        <f>IF(X11=0,"-",IF(X11&gt;40,"RIESGO SIGNIFICATIVO",IF(X11&lt;21,"RIESGO LEVE","RIESGO MODERADO")))</f>
        <v>-</v>
      </c>
      <c r="Z11" s="50" t="str">
        <f>IF(Y11="RIESGO LEVE","Seguimiento ",IF(Y11="RIESGO MODERADO","Seguimiento, control y medidas de mitigación",IF(Y11="RIESGO SIGNIFICATIVO","Riesgo residual (inversión)","-")))</f>
        <v>-</v>
      </c>
    </row>
  </sheetData>
  <mergeCells count="20">
    <mergeCell ref="G8:G10"/>
    <mergeCell ref="B8:C10"/>
    <mergeCell ref="I9:M9"/>
    <mergeCell ref="N9:R9"/>
    <mergeCell ref="B11:C11"/>
    <mergeCell ref="D8:D10"/>
    <mergeCell ref="E8:E10"/>
    <mergeCell ref="F8:F10"/>
    <mergeCell ref="B2:B4"/>
    <mergeCell ref="C2:D2"/>
    <mergeCell ref="F2:F4"/>
    <mergeCell ref="C3:D3"/>
    <mergeCell ref="C4:D4"/>
    <mergeCell ref="Z9:Z10"/>
    <mergeCell ref="H7:Y7"/>
    <mergeCell ref="H8:H10"/>
    <mergeCell ref="I8:W8"/>
    <mergeCell ref="X8:X10"/>
    <mergeCell ref="Y8:Y10"/>
    <mergeCell ref="S9:W9"/>
  </mergeCells>
  <conditionalFormatting sqref="Y1:Y1048576">
    <cfRule type="beginsWith" dxfId="62" priority="1" operator="beginsWith" text="RIESGO SIGNIFICATIVO">
      <formula>LEFT(Y1,LEN("RIESGO SIGNIFICATIVO"))="RIESGO SIGNIFICATIVO"</formula>
    </cfRule>
    <cfRule type="beginsWith" dxfId="61" priority="2" operator="beginsWith" text="RIESGO MODERADO">
      <formula>LEFT(Y1,LEN("RIESGO MODERADO"))="RIESGO MODERADO"</formula>
    </cfRule>
    <cfRule type="beginsWith" dxfId="60" priority="3" operator="beginsWith" text="RIESGO LEVE">
      <formula>LEFT(Y1,LEN("RIESGO LEVE"))="RIESGO LEVE"</formula>
    </cfRule>
  </conditionalFormatting>
  <pageMargins left="0.7" right="0.7" top="0.75" bottom="0.75" header="0.3" footer="0.3"/>
  <pageSetup paperSize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Datos!$B$3:$B$25</xm:f>
          </x14:formula1>
          <xm:sqref>B11:C11</xm:sqref>
        </x14:dataValidation>
        <x14:dataValidation type="list" allowBlank="1" showInputMessage="1" showErrorMessage="1">
          <x14:formula1>
            <xm:f>Datos!$B$102:$B$106</xm:f>
          </x14:formula1>
          <xm:sqref>H11</xm:sqref>
        </x14:dataValidation>
        <x14:dataValidation type="list" allowBlank="1" showInputMessage="1" showErrorMessage="1">
          <x14:formula1>
            <xm:f>Datos!$B$97:$B$99</xm:f>
          </x14:formula1>
          <xm:sqref>F11</xm:sqref>
        </x14:dataValidation>
        <x14:dataValidation type="list" allowBlank="1" showInputMessage="1" showErrorMessage="1">
          <x14:formula1>
            <xm:f>Datos!$B$109:$B$112</xm:f>
          </x14:formula1>
          <xm:sqref>I11 N11 S11</xm:sqref>
        </x14:dataValidation>
        <x14:dataValidation type="list" allowBlank="1" showInputMessage="1" showErrorMessage="1">
          <x14:formula1>
            <xm:f>Datos!$B$115:$B$118</xm:f>
          </x14:formula1>
          <xm:sqref>J11 O11 T11</xm:sqref>
        </x14:dataValidation>
        <x14:dataValidation type="list" allowBlank="1" showInputMessage="1" showErrorMessage="1">
          <x14:formula1>
            <xm:f>Datos!$B$121:$B$124</xm:f>
          </x14:formula1>
          <xm:sqref>K11 P11 U11</xm:sqref>
        </x14:dataValidation>
        <x14:dataValidation type="list" allowBlank="1" showInputMessage="1" showErrorMessage="1">
          <x14:formula1>
            <xm:f>Datos!$B$127:$B$130</xm:f>
          </x14:formula1>
          <xm:sqref>L11 Q11 V11</xm:sqref>
        </x14:dataValidation>
        <x14:dataValidation type="list" allowBlank="1" showInputMessage="1" showErrorMessage="1">
          <x14:formula1>
            <xm:f>Datos!$E$3:$E$25</xm:f>
          </x14:formula1>
          <xm:sqref>E11</xm:sqref>
        </x14:dataValidation>
        <x14:dataValidation type="list" allowBlank="1" showInputMessage="1" showErrorMessage="1">
          <x14:formula1>
            <xm:f>Datos!$O$97:$O$126</xm:f>
          </x14:formula1>
          <xm:sqref>G11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AB11"/>
  <sheetViews>
    <sheetView zoomScale="80" zoomScaleNormal="80" workbookViewId="0"/>
  </sheetViews>
  <sheetFormatPr baseColWidth="10" defaultRowHeight="14.25" x14ac:dyDescent="0.25"/>
  <cols>
    <col min="1" max="1" width="3.7109375" style="5" customWidth="1"/>
    <col min="2" max="2" width="17.140625" style="5" customWidth="1"/>
    <col min="3" max="3" width="39.42578125" style="5" bestFit="1" customWidth="1"/>
    <col min="4" max="4" width="65.42578125" style="5" customWidth="1"/>
    <col min="5" max="5" width="23.85546875" style="5" bestFit="1" customWidth="1"/>
    <col min="6" max="7" width="30.42578125" style="5" customWidth="1"/>
    <col min="8" max="8" width="19" style="5" bestFit="1" customWidth="1"/>
    <col min="9" max="9" width="17.42578125" style="5" bestFit="1" customWidth="1"/>
    <col min="10" max="10" width="37.28515625" style="5" customWidth="1"/>
    <col min="11" max="11" width="23" style="5" bestFit="1" customWidth="1"/>
    <col min="12" max="14" width="18.5703125" style="5" customWidth="1"/>
    <col min="15" max="15" width="19.7109375" style="5" customWidth="1"/>
    <col min="16" max="16" width="20.5703125" style="5" bestFit="1" customWidth="1"/>
    <col min="17" max="17" width="21.7109375" style="5" bestFit="1" customWidth="1"/>
    <col min="18" max="18" width="21.42578125" style="5" customWidth="1"/>
    <col min="19" max="19" width="20.85546875" style="5" customWidth="1"/>
    <col min="20" max="20" width="32.140625" style="5" customWidth="1"/>
    <col min="21" max="21" width="17.85546875" style="5" bestFit="1" customWidth="1"/>
    <col min="22" max="22" width="15" style="5" bestFit="1" customWidth="1"/>
    <col min="23" max="23" width="15.85546875" style="5" bestFit="1" customWidth="1"/>
    <col min="24" max="24" width="31.7109375" style="5" bestFit="1" customWidth="1"/>
    <col min="25" max="25" width="34.42578125" style="5" customWidth="1"/>
    <col min="26" max="26" width="15.7109375" style="5" bestFit="1" customWidth="1"/>
    <col min="27" max="27" width="13.42578125" style="5" bestFit="1" customWidth="1"/>
    <col min="28" max="28" width="30.42578125" style="5" bestFit="1" customWidth="1"/>
    <col min="29" max="16384" width="11.42578125" style="5"/>
  </cols>
  <sheetData>
    <row r="1" spans="2:28" ht="15" customHeight="1" x14ac:dyDescent="0.25"/>
    <row r="2" spans="2:28" ht="30" customHeight="1" x14ac:dyDescent="0.25">
      <c r="B2" s="88"/>
      <c r="C2" s="114" t="s">
        <v>0</v>
      </c>
      <c r="D2" s="115"/>
      <c r="E2" s="3" t="s">
        <v>4</v>
      </c>
      <c r="F2" s="89"/>
      <c r="G2" s="17"/>
    </row>
    <row r="3" spans="2:28" ht="30" customHeight="1" x14ac:dyDescent="0.25">
      <c r="B3" s="88"/>
      <c r="C3" s="114" t="s">
        <v>1</v>
      </c>
      <c r="D3" s="115"/>
      <c r="E3" s="3" t="s">
        <v>5</v>
      </c>
      <c r="F3" s="90"/>
      <c r="G3" s="17"/>
    </row>
    <row r="4" spans="2:28" ht="30" customHeight="1" x14ac:dyDescent="0.25">
      <c r="B4" s="88"/>
      <c r="C4" s="114" t="s">
        <v>2</v>
      </c>
      <c r="D4" s="115"/>
      <c r="E4" s="9" t="s">
        <v>3</v>
      </c>
      <c r="F4" s="91"/>
      <c r="G4" s="17"/>
    </row>
    <row r="6" spans="2:28" ht="45" customHeight="1" x14ac:dyDescent="0.25">
      <c r="C6" s="5" t="s">
        <v>9</v>
      </c>
    </row>
    <row r="7" spans="2:28" ht="15" customHeight="1" x14ac:dyDescent="0.25"/>
    <row r="8" spans="2:28" s="27" customFormat="1" ht="15" customHeight="1" x14ac:dyDescent="0.25">
      <c r="B8" s="135" t="s">
        <v>91</v>
      </c>
      <c r="C8" s="135"/>
      <c r="D8" s="136" t="s">
        <v>78</v>
      </c>
      <c r="E8" s="135" t="s">
        <v>80</v>
      </c>
      <c r="F8" s="135" t="s">
        <v>92</v>
      </c>
      <c r="G8" s="135" t="s">
        <v>93</v>
      </c>
      <c r="H8" s="135" t="s">
        <v>99</v>
      </c>
      <c r="I8" s="135" t="s">
        <v>97</v>
      </c>
      <c r="J8" s="135"/>
      <c r="K8" s="135" t="s">
        <v>105</v>
      </c>
      <c r="L8" s="135" t="s">
        <v>109</v>
      </c>
      <c r="M8" s="135"/>
      <c r="N8" s="135"/>
      <c r="O8" s="136" t="s">
        <v>115</v>
      </c>
      <c r="P8" s="136"/>
      <c r="Q8" s="136"/>
      <c r="R8" s="136"/>
      <c r="S8" s="136"/>
      <c r="T8" s="52" t="s">
        <v>83</v>
      </c>
      <c r="U8" s="135" t="s">
        <v>117</v>
      </c>
      <c r="V8" s="136" t="s">
        <v>126</v>
      </c>
      <c r="W8" s="136"/>
      <c r="X8" s="136"/>
      <c r="Y8" s="136"/>
      <c r="Z8" s="136"/>
      <c r="AA8" s="135" t="s">
        <v>125</v>
      </c>
      <c r="AB8" s="135"/>
    </row>
    <row r="9" spans="2:28" s="27" customFormat="1" ht="15" customHeight="1" x14ac:dyDescent="0.25">
      <c r="B9" s="135"/>
      <c r="C9" s="135"/>
      <c r="D9" s="136"/>
      <c r="E9" s="135"/>
      <c r="F9" s="135"/>
      <c r="G9" s="135"/>
      <c r="H9" s="135"/>
      <c r="I9" s="135" t="s">
        <v>28</v>
      </c>
      <c r="J9" s="135" t="s">
        <v>98</v>
      </c>
      <c r="K9" s="135"/>
      <c r="L9" s="135" t="s">
        <v>106</v>
      </c>
      <c r="M9" s="135" t="s">
        <v>107</v>
      </c>
      <c r="N9" s="135" t="s">
        <v>108</v>
      </c>
      <c r="O9" s="135" t="s">
        <v>110</v>
      </c>
      <c r="P9" s="135" t="s">
        <v>111</v>
      </c>
      <c r="Q9" s="135" t="s">
        <v>112</v>
      </c>
      <c r="R9" s="135" t="s">
        <v>113</v>
      </c>
      <c r="S9" s="135" t="s">
        <v>114</v>
      </c>
      <c r="T9" s="135" t="s">
        <v>116</v>
      </c>
      <c r="U9" s="135"/>
      <c r="V9" s="135" t="s">
        <v>118</v>
      </c>
      <c r="W9" s="135" t="s">
        <v>119</v>
      </c>
      <c r="X9" s="135" t="s">
        <v>120</v>
      </c>
      <c r="Y9" s="136" t="s">
        <v>121</v>
      </c>
      <c r="Z9" s="135" t="s">
        <v>122</v>
      </c>
      <c r="AA9" s="135" t="s">
        <v>123</v>
      </c>
      <c r="AB9" s="135" t="s">
        <v>124</v>
      </c>
    </row>
    <row r="10" spans="2:28" s="27" customFormat="1" ht="15" customHeight="1" x14ac:dyDescent="0.25">
      <c r="B10" s="135"/>
      <c r="C10" s="135"/>
      <c r="D10" s="136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6"/>
      <c r="Z10" s="135"/>
      <c r="AA10" s="135"/>
      <c r="AB10" s="135"/>
    </row>
    <row r="11" spans="2:28" s="13" customFormat="1" ht="96.75" customHeight="1" x14ac:dyDescent="0.25">
      <c r="B11" s="92"/>
      <c r="C11" s="92"/>
      <c r="D11" s="50" t="str">
        <f>IF(B11="","-",VLOOKUP(B11,Datos!$B$3:$C$25,2,FALSE))</f>
        <v>-</v>
      </c>
      <c r="E11" s="50"/>
      <c r="F11" s="50"/>
      <c r="G11" s="50"/>
      <c r="H11" s="50"/>
      <c r="I11" s="50"/>
      <c r="J11" s="50"/>
      <c r="K11" s="7"/>
      <c r="L11" s="7"/>
      <c r="M11" s="7"/>
      <c r="N11" s="7"/>
      <c r="O11" s="50"/>
      <c r="P11" s="50"/>
      <c r="Q11" s="50" t="str">
        <f>IF(AND(O11=Datos!$B$156,P11=Datos!$B$162),Datos!$D$167,IF(AND(O11=Datos!$B$156,P11=Datos!$B$163),Datos!$E$167,IF(AND(O11=Datos!$B$156,P11=Datos!$B$164),Datos!$F$167,IF(AND(O11=Datos!$B$156,P11=Datos!$B$165),Datos!$G$167,IF(AND(O11=Datos!$B$157,P11=Datos!$B$162),Datos!$D$168,IF(AND(O11=Datos!$B$157,P11=Datos!$B$163),Datos!$E$168,IF(AND(O11=Datos!$B$157,P11=Datos!$B$164),Datos!$F$168,IF(AND(O11=Datos!$B$157,P11=Datos!$B$165),Datos!$G$168,IF(AND(O11=Datos!$B$158,P11=Datos!$B$162),Datos!$D$169,IF(AND(O11=Datos!$B$158,P11=Datos!$B$163),Datos!$E$169,IF(AND(O11=Datos!$B$158,P11=Datos!$B$164),Datos!$F$169,IF(AND(O11=Datos!$B$158,P11=Datos!$B$165),Datos!$G$169,IF(AND(O11=Datos!$B$159,P11=Datos!$B$162),"N/A",IF(AND(O11=Datos!$B$159,P11=Datos!$B$163),"N/A",IF(AND(O11=Datos!$B$159,P11=Datos!$B$164),"N/A",IF(AND(O11=Datos!$B$159,P11=Datos!$B$165),"N/A","-"))))))))))))))))</f>
        <v>-</v>
      </c>
      <c r="R11" s="50"/>
      <c r="S11" s="50" t="str">
        <f>(IF(AND(Q11=Datos!$D$167,R11=Datos!$B$171),Datos!$D$176,IF(AND(Q11=Datos!$D$168,R11=Datos!$B$171),Datos!$D$176,IF(AND(Q11=Datos!$D$169,R11=Datos!$B$171),Datos!$F$176,IF(AND(Q11=Datos!$E$167,R11=Datos!$B$171),Datos!$D$176,IF(AND(Q11=Datos!$E$168,R11=Datos!$B$171),Datos!$E$176,IF(AND(Q11=Datos!$E$169,R11=Datos!$B$171),Datos!$F$176,IF(AND(Q11=Datos!$F$167,R11=Datos!$B$171),Datos!$E$176,IF(AND(Q11=Datos!$F$168,R11=Datos!$B$171),Datos!$E$176,IF(AND(Q11=Datos!$F$169,R11=Datos!$B$171),Datos!$G$176,IF(AND(Q11=Datos!$G$167,R11=Datos!$B$171),Datos!$E$176,IF(AND(Q11=Datos!$G$168,R11=Datos!$B$171),Datos!$F$176,IF(AND(Q11=Datos!$G$169,R11=Datos!$B$171),Datos!$G$176,IF(AND(Q11=Datos!$D$167,R11=Datos!$B$172),Datos!$D$178,IF(AND(Q11=Datos!$D$168,R11=Datos!$B$172),Datos!$D$178,IF(AND(Q11=Datos!$D$169,R11=Datos!$B$172),Datos!$F$178,IF(AND(Q11=Datos!$E$167,R11=Datos!$B$172),Datos!$D$178,IF(AND(Q11=Datos!$E$168,R11=Datos!$B$172),Datos!$E$178,IF(AND(Q11=Datos!$E$169,R11=Datos!$B$172),Datos!$F$178,IF(AND(Q11=Datos!$F$167,R11=Datos!$B$172),Datos!$E$178,IF(AND(Q11=Datos!$F$168,R11=Datos!$B$172),Datos!$E$178,IF(AND(Q11=Datos!$F$169,R11=Datos!$B$172),Datos!$G$178,IF(AND(Q11=Datos!$G$167,R11=Datos!$B$172),Datos!$E$178,IF(AND(Q11=Datos!$G$168,R11=Datos!$B$172),Datos!$F$178,IF(AND(Q11=Datos!$G$169,R11=Datos!$B$172),Datos!$G$179,IF(AND(Q11=Datos!$D$167,R11=Datos!$B$173),Datos!$D$180,IF(AND(Q11=Datos!$D$168,R11=Datos!$B$173),Datos!$D$180,IF(AND(Q11=Datos!$D$169,R11=Datos!$B$173),Datos!$F$180,IF(AND(Q11=Datos!$E$167,R11=Datos!$B$173),Datos!$D$180,IF(AND(Q11=Datos!$E$168,R11=Datos!$B$173),Datos!$E$180,IF(AND(Q11=Datos!$E$169,R11=Datos!$B$173),Datos!$F$180,IF(AND(Q11=Datos!$F$167,R11=Datos!$B$173),Datos!$E$180,IF(AND(Q11=Datos!$F$168,R11=Datos!$B$173),Datos!$E$180,IF(AND(Q11=Datos!$F$169,R11=Datos!$B$173),Datos!$G$180,IF(AND(Q11=Datos!$G$167,R11=Datos!$B$173),Datos!$E$180,IF(AND(Q11=Datos!$G$168,R11=Datos!$B$173),Datos!$F$180,IF(AND(Q11=Datos!$G$169,R11=Datos!$B$173),Datos!$G$180,IF(AND(Q11=Datos!$D$167,R11=Datos!$B$174),Datos!$D$182,IF(AND(Q11=Datos!$D$168,R11=Datos!$B$174),Datos!$D$182,IF(AND(Q11=Datos!$D$169,R11=Datos!$B$174),Datos!$F$182,IF(AND(Q11=Datos!$E$167,R11=Datos!$B$174),Datos!$D$182,IF(AND(Q11=Datos!$E$168,R11=Datos!$B$174),Datos!$E$182,IF(AND(Q11=Datos!$E$169,R11=Datos!$B$174),Datos!$F$182,IF(AND(Q11=Datos!$F$167,R11=Datos!$B$174),Datos!$E$182,IF(AND(Q11=Datos!$F$168,R11=Datos!$B$174),Datos!$E$182,IF(AND(Q11=Datos!$F$169,R11=Datos!$B$174),Datos!$G$182,IF(AND(Q11=Datos!$G$167,R11=Datos!$B$174),Datos!$E$183,IF(AND(Q11=Datos!$G$168,R11=Datos!$B$174),Datos!$F$182,IF(AND(Q11=Datos!$G$169,R11=Datos!$B$174),Datos!$G$183,IF(O11=Datos!$B$159,Datos!$G$183,"-"))))))))))))))))))))))))))))))))))))))))))))))))))</f>
        <v>-</v>
      </c>
      <c r="T11" s="50" t="str">
        <f>IF(ISNUMBER(SEARCH("Nivel de Riesgo 1",S11)),"NO ACEPTABLE",IF(ISNUMBER(SEARCH("Nivel de Riesgo 2",S11)),"NO ACEPTABLE O ACEPTABLE CON CONTROL ESPECÍFICO",IF(ISNUMBER(SEARCH("Nivel de Riesgo 3",S11)),"ACEPTABLE",IF(ISNUMBER(SEARCH("Nivel de Riesgo 4",S11)),"ACEPTABLE","-"))))</f>
        <v>-</v>
      </c>
      <c r="U11" s="7"/>
      <c r="V11" s="7"/>
      <c r="W11" s="7"/>
      <c r="X11" s="7"/>
      <c r="Y11" s="7"/>
      <c r="Z11" s="7"/>
      <c r="AA11" s="7"/>
      <c r="AB11" s="7"/>
    </row>
  </sheetData>
  <mergeCells count="37">
    <mergeCell ref="F8:F10"/>
    <mergeCell ref="G8:G10"/>
    <mergeCell ref="H8:H10"/>
    <mergeCell ref="I8:J8"/>
    <mergeCell ref="AA9:AA10"/>
    <mergeCell ref="AB9:AB10"/>
    <mergeCell ref="AA8:AB8"/>
    <mergeCell ref="V8:Z8"/>
    <mergeCell ref="L8:N8"/>
    <mergeCell ref="W9:W10"/>
    <mergeCell ref="X9:X10"/>
    <mergeCell ref="O8:S8"/>
    <mergeCell ref="Y9:Y10"/>
    <mergeCell ref="Z9:Z10"/>
    <mergeCell ref="V9:V10"/>
    <mergeCell ref="U8:U10"/>
    <mergeCell ref="B11:C11"/>
    <mergeCell ref="L9:L10"/>
    <mergeCell ref="M9:M10"/>
    <mergeCell ref="N9:N10"/>
    <mergeCell ref="T9:T10"/>
    <mergeCell ref="O9:O10"/>
    <mergeCell ref="P9:P10"/>
    <mergeCell ref="Q9:Q10"/>
    <mergeCell ref="R9:R10"/>
    <mergeCell ref="S9:S10"/>
    <mergeCell ref="I9:I10"/>
    <mergeCell ref="J9:J10"/>
    <mergeCell ref="K8:K10"/>
    <mergeCell ref="B8:C10"/>
    <mergeCell ref="D8:D10"/>
    <mergeCell ref="E8:E10"/>
    <mergeCell ref="B2:B4"/>
    <mergeCell ref="C2:D2"/>
    <mergeCell ref="F2:F4"/>
    <mergeCell ref="C3:D3"/>
    <mergeCell ref="C4:D4"/>
  </mergeCells>
  <conditionalFormatting sqref="Q1:Q1048576">
    <cfRule type="beginsWith" dxfId="59" priority="5" operator="beginsWith" text="MUY">
      <formula>LEFT(Q1,LEN("MUY"))="MUY"</formula>
    </cfRule>
    <cfRule type="beginsWith" dxfId="58" priority="6" operator="beginsWith" text="ALTO">
      <formula>LEFT(Q1,LEN("ALTO"))="ALTO"</formula>
    </cfRule>
    <cfRule type="beginsWith" dxfId="57" priority="7" operator="beginsWith" text="MEDIO">
      <formula>LEFT(Q1,LEN("MEDIO"))="MEDIO"</formula>
    </cfRule>
    <cfRule type="beginsWith" dxfId="56" priority="8" operator="beginsWith" text="BAJO">
      <formula>LEFT(Q1,LEN("BAJO"))="BAJO"</formula>
    </cfRule>
  </conditionalFormatting>
  <conditionalFormatting sqref="S1:S1048576">
    <cfRule type="beginsWith" dxfId="55" priority="1" operator="beginsWith" text="Nivel de Riesgo 1">
      <formula>LEFT(S1,LEN("Nivel de Riesgo 1"))="Nivel de Riesgo 1"</formula>
    </cfRule>
    <cfRule type="beginsWith" dxfId="54" priority="2" operator="beginsWith" text="Nivel de Riesgo 2">
      <formula>LEFT(S1,LEN("Nivel de Riesgo 2"))="Nivel de Riesgo 2"</formula>
    </cfRule>
    <cfRule type="beginsWith" dxfId="53" priority="3" operator="beginsWith" text="Nivel de Riesgo 3">
      <formula>LEFT(S1,LEN("Nivel de Riesgo 3"))="Nivel de Riesgo 3"</formula>
    </cfRule>
    <cfRule type="beginsWith" dxfId="52" priority="4" operator="beginsWith" text="Nivel de Riesgo 4">
      <formula>LEFT(S1,LEN("Nivel de Riesgo 4"))="Nivel de Riesgo 4"</formula>
    </cfRule>
  </conditionalFormatting>
  <dataValidations count="1">
    <dataValidation type="list" allowBlank="1" showInputMessage="1" showErrorMessage="1" sqref="J11">
      <formula1>INDIRECT(I11)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Datos!$B$3:$B$25</xm:f>
          </x14:formula1>
          <xm:sqref>B11:C11</xm:sqref>
        </x14:dataValidation>
        <x14:dataValidation type="list" allowBlank="1" showInputMessage="1" showErrorMessage="1">
          <x14:formula1>
            <xm:f>Datos!$B$133:$B$134</xm:f>
          </x14:formula1>
          <xm:sqref>H11</xm:sqref>
        </x14:dataValidation>
        <x14:dataValidation type="list" allowBlank="1" showInputMessage="1" showErrorMessage="1">
          <x14:formula1>
            <xm:f>Datos!$B$137:$B$143</xm:f>
          </x14:formula1>
          <xm:sqref>I11</xm:sqref>
        </x14:dataValidation>
        <x14:dataValidation type="list" allowBlank="1" showInputMessage="1" showErrorMessage="1">
          <x14:formula1>
            <xm:f>Datos!$B$171:$B$174</xm:f>
          </x14:formula1>
          <xm:sqref>R11</xm:sqref>
        </x14:dataValidation>
        <x14:dataValidation type="list" allowBlank="1" showInputMessage="1" showErrorMessage="1">
          <x14:formula1>
            <xm:f>Datos!$B$156:$B$159</xm:f>
          </x14:formula1>
          <xm:sqref>O11</xm:sqref>
        </x14:dataValidation>
        <x14:dataValidation type="list" allowBlank="1" showInputMessage="1" showErrorMessage="1">
          <x14:formula1>
            <xm:f>Datos!$B$162:$B$165</xm:f>
          </x14:formula1>
          <xm:sqref>P11</xm:sqref>
        </x14:dataValidation>
        <x14:dataValidation type="list" allowBlank="1" showInputMessage="1" showErrorMessage="1">
          <x14:formula1>
            <xm:f>Datos!$E$3:$E$25</xm:f>
          </x14:formula1>
          <xm:sqref>E11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AA11"/>
  <sheetViews>
    <sheetView zoomScale="80" zoomScaleNormal="80" workbookViewId="0"/>
  </sheetViews>
  <sheetFormatPr baseColWidth="10" defaultRowHeight="14.25" x14ac:dyDescent="0.25"/>
  <cols>
    <col min="1" max="1" width="3.7109375" style="5" customWidth="1"/>
    <col min="2" max="2" width="17.140625" style="5" customWidth="1"/>
    <col min="3" max="3" width="39.42578125" style="5" bestFit="1" customWidth="1"/>
    <col min="4" max="4" width="65.42578125" style="5" customWidth="1"/>
    <col min="5" max="5" width="23.85546875" style="5" bestFit="1" customWidth="1"/>
    <col min="6" max="6" width="30.42578125" style="5" customWidth="1"/>
    <col min="7" max="7" width="28.5703125" style="5" customWidth="1"/>
    <col min="8" max="9" width="54.28515625" style="5" customWidth="1"/>
    <col min="10" max="11" width="25.7109375" style="5" customWidth="1"/>
    <col min="12" max="12" width="30" style="5" customWidth="1"/>
    <col min="13" max="13" width="50" style="5" customWidth="1"/>
    <col min="14" max="14" width="42.85546875" style="5" customWidth="1"/>
    <col min="15" max="15" width="27.28515625" style="5" customWidth="1"/>
    <col min="16" max="16" width="27.140625" style="5" bestFit="1" customWidth="1"/>
    <col min="17" max="17" width="22.85546875" style="5" customWidth="1"/>
    <col min="18" max="18" width="34.28515625" style="5" bestFit="1" customWidth="1"/>
    <col min="19" max="21" width="17.140625" style="5" customWidth="1"/>
    <col min="22" max="22" width="35.7109375" style="5" customWidth="1"/>
    <col min="23" max="23" width="28.7109375" style="5" bestFit="1" customWidth="1"/>
    <col min="24" max="24" width="28.5703125" style="5" customWidth="1"/>
    <col min="25" max="25" width="28.7109375" style="5" customWidth="1"/>
    <col min="26" max="26" width="31" style="5" bestFit="1" customWidth="1"/>
    <col min="27" max="27" width="42.140625" style="5" bestFit="1" customWidth="1"/>
    <col min="28" max="16384" width="11.42578125" style="5"/>
  </cols>
  <sheetData>
    <row r="1" spans="2:27" ht="15" customHeight="1" x14ac:dyDescent="0.25"/>
    <row r="2" spans="2:27" ht="30" customHeight="1" x14ac:dyDescent="0.25">
      <c r="B2" s="88"/>
      <c r="C2" s="114" t="s">
        <v>0</v>
      </c>
      <c r="D2" s="115"/>
      <c r="E2" s="3" t="s">
        <v>4</v>
      </c>
      <c r="F2" s="89"/>
    </row>
    <row r="3" spans="2:27" ht="30" customHeight="1" x14ac:dyDescent="0.25">
      <c r="B3" s="88"/>
      <c r="C3" s="114" t="s">
        <v>1</v>
      </c>
      <c r="D3" s="115"/>
      <c r="E3" s="3" t="s">
        <v>5</v>
      </c>
      <c r="F3" s="90"/>
    </row>
    <row r="4" spans="2:27" ht="30" customHeight="1" x14ac:dyDescent="0.25">
      <c r="B4" s="88"/>
      <c r="C4" s="114" t="s">
        <v>2</v>
      </c>
      <c r="D4" s="115"/>
      <c r="E4" s="9" t="s">
        <v>3</v>
      </c>
      <c r="F4" s="91"/>
    </row>
    <row r="5" spans="2:27" ht="15" customHeight="1" x14ac:dyDescent="0.25"/>
    <row r="6" spans="2:27" ht="45" customHeight="1" x14ac:dyDescent="0.25">
      <c r="C6" s="5" t="s">
        <v>10</v>
      </c>
    </row>
    <row r="7" spans="2:27" ht="15" customHeight="1" x14ac:dyDescent="0.25"/>
    <row r="8" spans="2:27" s="30" customFormat="1" ht="15" customHeight="1" x14ac:dyDescent="0.25">
      <c r="B8" s="137" t="s">
        <v>151</v>
      </c>
      <c r="C8" s="137"/>
      <c r="D8" s="138" t="s">
        <v>78</v>
      </c>
      <c r="E8" s="138" t="s">
        <v>372</v>
      </c>
      <c r="F8" s="138"/>
      <c r="G8" s="138" t="s">
        <v>373</v>
      </c>
      <c r="H8" s="137" t="s">
        <v>374</v>
      </c>
      <c r="I8" s="137" t="s">
        <v>79</v>
      </c>
      <c r="J8" s="138" t="s">
        <v>28</v>
      </c>
      <c r="K8" s="138"/>
      <c r="L8" s="138"/>
      <c r="M8" s="138" t="s">
        <v>164</v>
      </c>
      <c r="N8" s="138"/>
      <c r="O8" s="138"/>
      <c r="P8" s="138"/>
      <c r="Q8" s="138"/>
      <c r="R8" s="139" t="s">
        <v>406</v>
      </c>
      <c r="S8" s="140"/>
      <c r="T8" s="140"/>
      <c r="U8" s="140"/>
      <c r="V8" s="140"/>
      <c r="W8" s="140"/>
      <c r="X8" s="140"/>
      <c r="Y8" s="140"/>
      <c r="Z8" s="140"/>
      <c r="AA8" s="140"/>
    </row>
    <row r="9" spans="2:27" s="30" customFormat="1" ht="15" customHeight="1" x14ac:dyDescent="0.25">
      <c r="B9" s="137"/>
      <c r="C9" s="137"/>
      <c r="D9" s="138"/>
      <c r="E9" s="138"/>
      <c r="F9" s="138"/>
      <c r="G9" s="137"/>
      <c r="H9" s="137"/>
      <c r="I9" s="137"/>
      <c r="J9" s="137" t="s">
        <v>81</v>
      </c>
      <c r="K9" s="137" t="s">
        <v>82</v>
      </c>
      <c r="L9" s="137" t="s">
        <v>163</v>
      </c>
      <c r="M9" s="137" t="s">
        <v>375</v>
      </c>
      <c r="N9" s="137" t="s">
        <v>376</v>
      </c>
      <c r="O9" s="137" t="s">
        <v>377</v>
      </c>
      <c r="P9" s="137" t="s">
        <v>378</v>
      </c>
      <c r="Q9" s="137" t="s">
        <v>379</v>
      </c>
      <c r="R9" s="137" t="s">
        <v>165</v>
      </c>
      <c r="S9" s="137" t="s">
        <v>171</v>
      </c>
      <c r="T9" s="137"/>
      <c r="U9" s="137"/>
      <c r="V9" s="137"/>
      <c r="W9" s="138" t="s">
        <v>180</v>
      </c>
      <c r="X9" s="137" t="s">
        <v>185</v>
      </c>
      <c r="Y9" s="137" t="s">
        <v>186</v>
      </c>
      <c r="Z9" s="137" t="s">
        <v>408</v>
      </c>
      <c r="AA9" s="137" t="s">
        <v>407</v>
      </c>
    </row>
    <row r="10" spans="2:27" s="30" customFormat="1" ht="15" customHeight="1" x14ac:dyDescent="0.25">
      <c r="B10" s="137"/>
      <c r="C10" s="137"/>
      <c r="D10" s="138"/>
      <c r="E10" s="138"/>
      <c r="F10" s="138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55" t="s">
        <v>168</v>
      </c>
      <c r="T10" s="55" t="s">
        <v>169</v>
      </c>
      <c r="U10" s="55" t="s">
        <v>170</v>
      </c>
      <c r="V10" s="55" t="s">
        <v>173</v>
      </c>
      <c r="W10" s="138"/>
      <c r="X10" s="137"/>
      <c r="Y10" s="137"/>
      <c r="Z10" s="137"/>
      <c r="AA10" s="137"/>
    </row>
    <row r="11" spans="2:27" s="33" customFormat="1" ht="96.75" customHeight="1" x14ac:dyDescent="0.25">
      <c r="B11" s="92"/>
      <c r="C11" s="92"/>
      <c r="D11" s="50" t="str">
        <f>IF(B11="","-",VLOOKUP(B11,Datos!$B$3:$C$25,2,FALSE))</f>
        <v>-</v>
      </c>
      <c r="E11" s="92"/>
      <c r="F11" s="92"/>
      <c r="G11" s="50"/>
      <c r="H11" s="50"/>
      <c r="I11" s="29"/>
      <c r="J11" s="12"/>
      <c r="K11" s="12"/>
      <c r="L11" s="12" t="str">
        <f>IF(AND(J11=Datos!$B$186,K11=Datos!$B$193),Datos!$D$186,IF(AND(J11=Datos!$B$186,K11=Datos!$B$194),Datos!$E$186,IF(AND(J11=Datos!$B$186,K11=Datos!$B$195),Datos!$F$186,IF(AND(J11=Datos!$B$186,K11=Datos!$B$196),Datos!$G$186,IF(AND(J11=Datos!$B$186,K11=Datos!$B$197),Datos!$H$186,IF(AND(J11=Datos!$B$187,K11=Datos!$B$193),Datos!$D$187,IF(AND(J11=Datos!$B$187,K11=Datos!$B$194),Datos!$E$187,IF(AND(J11=Datos!$B$187,K11=Datos!$B$195),Datos!$F$187,IF(AND(J11=Datos!$B$187,K11=Datos!$B$196),Datos!$G$187,IF(AND(J11=Datos!$B$187,K11=Datos!$B$197),Datos!$H$187,IF(AND(J11=Datos!$B$188,K11=Datos!$B$193),Datos!$D$188,IF(AND(J11=Datos!$B$188,K11=Datos!$B$194),Datos!$E$188,IF(AND(J11=Datos!$B$188,K11=Datos!$B$195),Datos!$F$188,IF(AND(J11=Datos!$B$188,K11=Datos!$B$196),Datos!$G$188,IF(AND(J11=Datos!$B$188,K11=Datos!$B$197),Datos!$H$188,IF(AND(J11=Datos!$B$189,K11=Datos!$B$193),Datos!$D$189,IF(AND(J11=Datos!$B$189,K11=Datos!$B$194),Datos!$E$189,IF(AND(J11=Datos!$B$189,K11=Datos!$B$195),Datos!$F$189,IF(AND(J11=Datos!$B$189,K11=Datos!$B$196),Datos!$G$189,IF(AND(J11=Datos!$B$189,K11=Datos!$B$197),Datos!$H$189,IF(AND(J11=Datos!$B$190,K11=Datos!$B$193),Datos!$D$190,IF(AND(J11=Datos!$B$190,K11=Datos!$B$194),Datos!$E$190,IF(AND(J11=Datos!$B$190,K11=Datos!$B$195),Datos!$F$190,IF(AND(J11=Datos!$B$190,K11=Datos!$B$196),Datos!$G$190,IF(AND(J11=Datos!$B$190,K11=Datos!$B$197),Datos!$H$190,"-")))))))))))))))))))))))))</f>
        <v>-</v>
      </c>
      <c r="M11" s="12"/>
      <c r="N11" s="50"/>
      <c r="O11" s="50"/>
      <c r="P11" s="50"/>
      <c r="Q11" s="50"/>
      <c r="R11" s="12"/>
      <c r="S11" s="50"/>
      <c r="T11" s="50"/>
      <c r="U11" s="50"/>
      <c r="V11" s="50"/>
      <c r="W11" s="32">
        <f>((IF(S11=Datos!$B$83,0,IF(S11=Datos!$B$84,5,IF(S11=Datos!$B$85,10,IF(S11=Datos!$B$86,15,IF(S11=Datos!$B$87,20,IF(S11=Datos!$B$88,25,0)))))))/100)+((IF(T11=Datos!$B$83,0,IF(T11=Datos!$B$84,5,IF(T11=Datos!$B$85,10,IF(T11=Datos!$B$86,15,IF(T11=Datos!$B$87,20,IF(T11=Datos!$B$88,25,0)))))))/100)+((IF(U11=Datos!$B$83,0,IF(U11=Datos!$B$84,5,IF(U11=Datos!$B$85,10,IF(U11=Datos!$B$86,15,IF(U11=Datos!$B$87,20,IF(U11=Datos!$B$88,25,0)))))))/100)+((IF(V11=Datos!$B$83,0,IF(V11=Datos!$B$84,5,IF(V11=Datos!$B$85,10,IF(V11=Datos!$B$86,15,IF(V11=Datos!$B$87,20,IF(V11=Datos!$B$88,25,0)))))))/100)</f>
        <v>0</v>
      </c>
      <c r="X11" s="50" t="str">
        <f>IF(R11="","-",(IF(J11="","-",(IF(R11=Datos!$B$201,(IF(J11=Datos!$B$186,Datos!$B$186,IF(AND(J11=Datos!$B$187,W11&gt;0.49),Datos!$B$186,IF(AND(J11=Datos!$B$188,W11&gt;0.74),Datos!$B$186,IF(AND(J11=Datos!$B$188,W11&lt;0.75,W11&gt;0.49),Datos!$B$187,IF(AND(J11=Datos!$B$189,W11&gt;0.74),Datos!$B$187,IF(AND(J11=Datos!$B$189,W11&lt;0.75,W11&gt;0.49),Datos!$B$188,IF(AND(J11=Datos!$B$190,W11&gt;0.74),Datos!$B$188,IF(AND(J11=Datos!$B$190,W11&lt;0.75,W11&gt;0.49),Datos!$B$189,J11))))))))),J11)))))</f>
        <v>-</v>
      </c>
      <c r="Y11" s="50" t="str">
        <f>IF(R11="","-",(IF(K11="","-",(IF(R11=Datos!$B$200,(IF(K11=Datos!$B$193,Datos!$B$193,IF(AND(K11=Datos!$B$194,W11&gt;0.49),Datos!$B$193,IF(AND(K11=Datos!$B$195,W11&gt;0.74),Datos!$B$193,IF(AND(K11=Datos!$B$195,W11&lt;0.75,W11&gt;0.49),Datos!$B$194,IF(AND(K11=Datos!$B$196,W11&gt;0.74),Datos!$B$194,IF(AND(K11=Datos!$B$196,W11&lt;0.75,W11&gt;0.49),Datos!$B$195,IF(AND(K11=Datos!$B$197,W11&gt;0.74),Datos!$B$195,IF(AND(K11=Datos!$B$197,W11&lt;0.75,W11&gt;0.49),Datos!$B$196,K11))))))))),K11)))))</f>
        <v>-</v>
      </c>
      <c r="Z11" s="12" t="str">
        <f>IF(AND(X11=Datos!$B$186,Y11=Datos!$B$193),Datos!$D$186,IF(AND(X11=Datos!$B$186,Y11=Datos!$B$194),Datos!$E$186,IF(AND(X11=Datos!$B$186,Y11=Datos!$B$195),Datos!$F$186,IF(AND(X11=Datos!$B$186,Y11=Datos!$B$196),Datos!$G$186,IF(AND(X11=Datos!$B$186,Y11=Datos!$B$197),Datos!$H$186,IF(AND(X11=Datos!$B$187,Y11=Datos!$B$193),Datos!$D$187,IF(AND(X11=Datos!$B$187,Y11=Datos!$B$194),Datos!$E$187,IF(AND(X11=Datos!$B$187,Y11=Datos!$B$195),Datos!$F$187,IF(AND(X11=Datos!$B$187,Y11=Datos!$B$196),Datos!$G$187,IF(AND(X11=Datos!$B$187,Y11=Datos!$B$197),Datos!$H$187,IF(AND(X11=Datos!$B$188,Y11=Datos!$B$193),Datos!$D$188,IF(AND(X11=Datos!$B$188,Y11=Datos!$B$194),Datos!$E$188,IF(AND(X11=Datos!$B$188,Y11=Datos!$B$195),Datos!$F$188,IF(AND(X11=Datos!$B$188,Y11=Datos!$B$196),Datos!$G$188,IF(AND(X11=Datos!$B$188,Y11=Datos!$B$197),Datos!$H$188,IF(AND(X11=Datos!$B$189,Y11=Datos!$B$193),Datos!$D$189,IF(AND(X11=Datos!$B$189,Y11=Datos!$B$194),Datos!$E$189,IF(AND(X11=Datos!$B$189,Y11=Datos!$B$195),Datos!$F$189,IF(AND(X11=Datos!$B$189,Y11=Datos!$B$196),Datos!$G$189,IF(AND(X11=Datos!$B$189,Y11=Datos!$B$197),Datos!$H$189,IF(AND(X11=Datos!$B$190,Y11=Datos!$B$193),Datos!$D$190,IF(AND(X11=Datos!$B$190,Y11=Datos!$B$194),Datos!$E$190,IF(AND(X11=Datos!$B$190,Y11=Datos!$B$195),Datos!$F$190,IF(AND(X11=Datos!$B$190,Y11=Datos!$B$196),Datos!$G$190,IF(AND(X11=Datos!$B$190,Y11=Datos!$B$197),Datos!$H$190,"-")))))))))))))))))))))))))</f>
        <v>-</v>
      </c>
      <c r="AA11" s="12"/>
    </row>
  </sheetData>
  <mergeCells count="31">
    <mergeCell ref="R9:R10"/>
    <mergeCell ref="S9:V9"/>
    <mergeCell ref="W9:W10"/>
    <mergeCell ref="X9:X10"/>
    <mergeCell ref="Y9:Y10"/>
    <mergeCell ref="Z9:Z10"/>
    <mergeCell ref="B11:C11"/>
    <mergeCell ref="E11:F11"/>
    <mergeCell ref="E8:F10"/>
    <mergeCell ref="O9:O10"/>
    <mergeCell ref="P9:P10"/>
    <mergeCell ref="Q9:Q10"/>
    <mergeCell ref="R8:AA8"/>
    <mergeCell ref="AA9:AA10"/>
    <mergeCell ref="N9:N10"/>
    <mergeCell ref="G8:G10"/>
    <mergeCell ref="H8:H10"/>
    <mergeCell ref="I8:I10"/>
    <mergeCell ref="J8:L8"/>
    <mergeCell ref="J9:J10"/>
    <mergeCell ref="K9:K10"/>
    <mergeCell ref="L9:L10"/>
    <mergeCell ref="M9:M10"/>
    <mergeCell ref="B2:B4"/>
    <mergeCell ref="C2:D2"/>
    <mergeCell ref="F2:F4"/>
    <mergeCell ref="C3:D3"/>
    <mergeCell ref="C4:D4"/>
    <mergeCell ref="B8:C10"/>
    <mergeCell ref="D8:D10"/>
    <mergeCell ref="M8:Q8"/>
  </mergeCells>
  <conditionalFormatting sqref="L1:L1048576">
    <cfRule type="beginsWith" dxfId="51" priority="13" operator="beginsWith" text="B">
      <formula>LEFT(L1,LEN("B"))="B"</formula>
    </cfRule>
    <cfRule type="beginsWith" dxfId="50" priority="14" operator="beginsWith" text="M">
      <formula>LEFT(L1,LEN("M"))="M"</formula>
    </cfRule>
    <cfRule type="beginsWith" dxfId="49" priority="15" operator="beginsWith" text="A">
      <formula>LEFT(L1,LEN("A"))="A"</formula>
    </cfRule>
    <cfRule type="beginsWith" dxfId="48" priority="16" operator="beginsWith" text="C">
      <formula>LEFT(L1,LEN("C"))="C"</formula>
    </cfRule>
  </conditionalFormatting>
  <conditionalFormatting sqref="Z11">
    <cfRule type="beginsWith" dxfId="47" priority="1" operator="beginsWith" text="B">
      <formula>LEFT(Z11,LEN("B"))="B"</formula>
    </cfRule>
    <cfRule type="beginsWith" dxfId="46" priority="2" operator="beginsWith" text="M">
      <formula>LEFT(Z11,LEN("M"))="M"</formula>
    </cfRule>
    <cfRule type="beginsWith" dxfId="45" priority="3" operator="beginsWith" text="A">
      <formula>LEFT(Z11,LEN("A"))="A"</formula>
    </cfRule>
    <cfRule type="beginsWith" dxfId="44" priority="4" operator="beginsWith" text="C">
      <formula>LEFT(Z11,LEN("C"))="C"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9" operator="beginsWith" text="B" id="{F6659F37-9964-4ED7-95D6-6144791C6B2D}">
            <xm:f>LEFT(SGC!AB1,LEN("B"))="B"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beginsWith" priority="10" operator="beginsWith" text="M" id="{2DFF7420-C20C-442D-BFFA-75BFE9103DAB}">
            <xm:f>LEFT(SGC!AB1,LEN("M"))="M"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beginsWith" priority="11" operator="beginsWith" text="A" id="{6ED223EE-A135-4A76-99F0-E095B9E8CA3D}">
            <xm:f>LEFT(SGC!AB1,LEN("A"))="A"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beginsWith" priority="12" operator="beginsWith" text="E" id="{0F7ADEF3-1704-488E-95B0-F04FEFB0A42C}">
            <xm:f>LEFT(SGC!AB1,LEN("E"))="E"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Z1:AA7 Z9:AA10</xm:sqref>
        </x14:conditionalFormatting>
        <x14:conditionalFormatting xmlns:xm="http://schemas.microsoft.com/office/excel/2006/main">
          <x14:cfRule type="beginsWith" priority="493" operator="beginsWith" text="B" id="{F6659F37-9964-4ED7-95D6-6144791C6B2D}">
            <xm:f>LEFT(SGC!#REF!,LEN("B"))="B"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beginsWith" priority="494" operator="beginsWith" text="M" id="{2DFF7420-C20C-442D-BFFA-75BFE9103DAB}">
            <xm:f>LEFT(SGC!#REF!,LEN("M"))="M"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beginsWith" priority="495" operator="beginsWith" text="A" id="{6ED223EE-A135-4A76-99F0-E095B9E8CA3D}">
            <xm:f>LEFT(SGC!#REF!,LEN("A"))="A"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beginsWith" priority="496" operator="beginsWith" text="E" id="{0F7ADEF3-1704-488E-95B0-F04FEFB0A42C}">
            <xm:f>LEFT(SGC!#REF!,LEN("E"))="E"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Z12:AA242</xm:sqref>
        </x14:conditionalFormatting>
        <x14:conditionalFormatting xmlns:xm="http://schemas.microsoft.com/office/excel/2006/main">
          <x14:cfRule type="beginsWith" priority="521" operator="beginsWith" text="B" id="{F6659F37-9964-4ED7-95D6-6144791C6B2D}">
            <xm:f>LEFT(SGC!#REF!,LEN("B"))="B"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beginsWith" priority="522" operator="beginsWith" text="M" id="{2DFF7420-C20C-442D-BFFA-75BFE9103DAB}">
            <xm:f>LEFT(SGC!#REF!,LEN("M"))="M"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beginsWith" priority="523" operator="beginsWith" text="A" id="{6ED223EE-A135-4A76-99F0-E095B9E8CA3D}">
            <xm:f>LEFT(SGC!#REF!,LEN("A"))="A"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beginsWith" priority="524" operator="beginsWith" text="E" id="{0F7ADEF3-1704-488E-95B0-F04FEFB0A42C}">
            <xm:f>LEFT(SGC!#REF!,LEN("E"))="E"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Z247:AA247</xm:sqref>
        </x14:conditionalFormatting>
        <x14:conditionalFormatting xmlns:xm="http://schemas.microsoft.com/office/excel/2006/main">
          <x14:cfRule type="beginsWith" priority="817" operator="beginsWith" text="B" id="{F6659F37-9964-4ED7-95D6-6144791C6B2D}">
            <xm:f>LEFT(SGC!#REF!,LEN("B"))="B"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beginsWith" priority="818" operator="beginsWith" text="M" id="{2DFF7420-C20C-442D-BFFA-75BFE9103DAB}">
            <xm:f>LEFT(SGC!#REF!,LEN("M"))="M"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beginsWith" priority="819" operator="beginsWith" text="A" id="{6ED223EE-A135-4A76-99F0-E095B9E8CA3D}">
            <xm:f>LEFT(SGC!#REF!,LEN("A"))="A"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beginsWith" priority="820" operator="beginsWith" text="E" id="{0F7ADEF3-1704-488E-95B0-F04FEFB0A42C}">
            <xm:f>LEFT(SGC!#REF!,LEN("E"))="E"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AA11</xm:sqref>
        </x14:conditionalFormatting>
        <x14:conditionalFormatting xmlns:xm="http://schemas.microsoft.com/office/excel/2006/main">
          <x14:cfRule type="beginsWith" priority="821" operator="beginsWith" text="B" id="{F6659F37-9964-4ED7-95D6-6144791C6B2D}">
            <xm:f>LEFT(SGC!#REF!,LEN("B"))="B"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beginsWith" priority="822" operator="beginsWith" text="M" id="{2DFF7420-C20C-442D-BFFA-75BFE9103DAB}">
            <xm:f>LEFT(SGC!#REF!,LEN("M"))="M"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beginsWith" priority="823" operator="beginsWith" text="A" id="{6ED223EE-A135-4A76-99F0-E095B9E8CA3D}">
            <xm:f>LEFT(SGC!#REF!,LEN("A"))="A"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beginsWith" priority="824" operator="beginsWith" text="E" id="{0F7ADEF3-1704-488E-95B0-F04FEFB0A42C}">
            <xm:f>LEFT(SGC!#REF!,LEN("E"))="E"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Z243:AA246</xm:sqref>
        </x14:conditionalFormatting>
        <x14:conditionalFormatting xmlns:xm="http://schemas.microsoft.com/office/excel/2006/main">
          <x14:cfRule type="beginsWith" priority="825" operator="beginsWith" text="B" id="{F6659F37-9964-4ED7-95D6-6144791C6B2D}">
            <xm:f>LEFT(SGC!#REF!,LEN("B"))="B"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beginsWith" priority="826" operator="beginsWith" text="M" id="{2DFF7420-C20C-442D-BFFA-75BFE9103DAB}">
            <xm:f>LEFT(SGC!#REF!,LEN("M"))="M"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beginsWith" priority="827" operator="beginsWith" text="A" id="{6ED223EE-A135-4A76-99F0-E095B9E8CA3D}">
            <xm:f>LEFT(SGC!#REF!,LEN("A"))="A"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beginsWith" priority="828" operator="beginsWith" text="E" id="{0F7ADEF3-1704-488E-95B0-F04FEFB0A42C}">
            <xm:f>LEFT(SGC!#REF!,LEN("E"))="E"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Z248:AA248</xm:sqref>
        </x14:conditionalFormatting>
        <x14:conditionalFormatting xmlns:xm="http://schemas.microsoft.com/office/excel/2006/main">
          <x14:cfRule type="beginsWith" priority="829" operator="beginsWith" text="B" id="{F6659F37-9964-4ED7-95D6-6144791C6B2D}">
            <xm:f>LEFT(SGC!AB11,LEN("B"))="B"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beginsWith" priority="830" operator="beginsWith" text="M" id="{2DFF7420-C20C-442D-BFFA-75BFE9103DAB}">
            <xm:f>LEFT(SGC!AB11,LEN("M"))="M"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beginsWith" priority="831" operator="beginsWith" text="A" id="{6ED223EE-A135-4A76-99F0-E095B9E8CA3D}">
            <xm:f>LEFT(SGC!AB11,LEN("A"))="A"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beginsWith" priority="832" operator="beginsWith" text="E" id="{0F7ADEF3-1704-488E-95B0-F04FEFB0A42C}">
            <xm:f>LEFT(SGC!AB11,LEN("E"))="E"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Z249:AA278</xm:sqref>
        </x14:conditionalFormatting>
        <x14:conditionalFormatting xmlns:xm="http://schemas.microsoft.com/office/excel/2006/main">
          <x14:cfRule type="beginsWith" priority="845" operator="beginsWith" text="B" id="{F6659F37-9964-4ED7-95D6-6144791C6B2D}">
            <xm:f>LEFT(SGC!AB41,LEN("B"))="B"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beginsWith" priority="846" operator="beginsWith" text="M" id="{2DFF7420-C20C-442D-BFFA-75BFE9103DAB}">
            <xm:f>LEFT(SGC!AB41,LEN("M"))="M"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beginsWith" priority="847" operator="beginsWith" text="A" id="{6ED223EE-A135-4A76-99F0-E095B9E8CA3D}">
            <xm:f>LEFT(SGC!AB41,LEN("A"))="A"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beginsWith" priority="848" operator="beginsWith" text="E" id="{0F7ADEF3-1704-488E-95B0-F04FEFB0A42C}">
            <xm:f>LEFT(SGC!AB41,LEN("E"))="E"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Z285:AA320</xm:sqref>
        </x14:conditionalFormatting>
        <x14:conditionalFormatting xmlns:xm="http://schemas.microsoft.com/office/excel/2006/main">
          <x14:cfRule type="beginsWith" priority="849" operator="beginsWith" text="B" id="{F6659F37-9964-4ED7-95D6-6144791C6B2D}">
            <xm:f>LEFT(SGC!#REF!,LEN("B"))="B"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beginsWith" priority="850" operator="beginsWith" text="M" id="{2DFF7420-C20C-442D-BFFA-75BFE9103DAB}">
            <xm:f>LEFT(SGC!#REF!,LEN("M"))="M"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beginsWith" priority="851" operator="beginsWith" text="A" id="{6ED223EE-A135-4A76-99F0-E095B9E8CA3D}">
            <xm:f>LEFT(SGC!#REF!,LEN("A"))="A"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beginsWith" priority="852" operator="beginsWith" text="E" id="{0F7ADEF3-1704-488E-95B0-F04FEFB0A42C}">
            <xm:f>LEFT(SGC!#REF!,LEN("E"))="E"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Z279:AA284</xm:sqref>
        </x14:conditionalFormatting>
        <x14:conditionalFormatting xmlns:xm="http://schemas.microsoft.com/office/excel/2006/main">
          <x14:cfRule type="beginsWith" priority="885" operator="beginsWith" text="B" id="{F6659F37-9964-4ED7-95D6-6144791C6B2D}">
            <xm:f>LEFT(SGC!AB77,LEN("B"))="B"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beginsWith" priority="886" operator="beginsWith" text="M" id="{2DFF7420-C20C-442D-BFFA-75BFE9103DAB}">
            <xm:f>LEFT(SGC!AB77,LEN("M"))="M"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beginsWith" priority="887" operator="beginsWith" text="A" id="{6ED223EE-A135-4A76-99F0-E095B9E8CA3D}">
            <xm:f>LEFT(SGC!AB77,LEN("A"))="A"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beginsWith" priority="888" operator="beginsWith" text="E" id="{0F7ADEF3-1704-488E-95B0-F04FEFB0A42C}">
            <xm:f>LEFT(SGC!AB77,LEN("E"))="E"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Z905:AA1048576</xm:sqref>
        </x14:conditionalFormatting>
        <x14:conditionalFormatting xmlns:xm="http://schemas.microsoft.com/office/excel/2006/main">
          <x14:cfRule type="beginsWith" priority="889" operator="beginsWith" text="B" id="{F6659F37-9964-4ED7-95D6-6144791C6B2D}">
            <xm:f>LEFT(SGC!#REF!,LEN("B"))="B"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beginsWith" priority="890" operator="beginsWith" text="M" id="{2DFF7420-C20C-442D-BFFA-75BFE9103DAB}">
            <xm:f>LEFT(SGC!#REF!,LEN("M"))="M"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beginsWith" priority="891" operator="beginsWith" text="A" id="{6ED223EE-A135-4A76-99F0-E095B9E8CA3D}">
            <xm:f>LEFT(SGC!#REF!,LEN("A"))="A"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beginsWith" priority="892" operator="beginsWith" text="E" id="{0F7ADEF3-1704-488E-95B0-F04FEFB0A42C}">
            <xm:f>LEFT(SGC!#REF!,LEN("E"))="E"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Z321:AA904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Datos!$B$186:$B$190</xm:f>
          </x14:formula1>
          <xm:sqref>J11</xm:sqref>
        </x14:dataValidation>
        <x14:dataValidation type="list" allowBlank="1" showInputMessage="1" showErrorMessage="1">
          <x14:formula1>
            <xm:f>Datos!$B$193:$B$197</xm:f>
          </x14:formula1>
          <xm:sqref>K11</xm:sqref>
        </x14:dataValidation>
        <x14:dataValidation type="list" allowBlank="1" showInputMessage="1" showErrorMessage="1">
          <x14:formula1>
            <xm:f>Datos!$B$3:$B$25</xm:f>
          </x14:formula1>
          <xm:sqref>B11:C11</xm:sqref>
        </x14:dataValidation>
        <x14:dataValidation type="list" allowBlank="1" showInputMessage="1" showErrorMessage="1">
          <x14:formula1>
            <xm:f>Datos!$B$200:$B$201</xm:f>
          </x14:formula1>
          <xm:sqref>R11</xm:sqref>
        </x14:dataValidation>
        <x14:dataValidation type="list" allowBlank="1" showInputMessage="1" showErrorMessage="1">
          <x14:formula1>
            <xm:f>Datos!$B$204:$B$209</xm:f>
          </x14:formula1>
          <xm:sqref>S11:V11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P11"/>
  <sheetViews>
    <sheetView zoomScale="80" zoomScaleNormal="80" workbookViewId="0"/>
  </sheetViews>
  <sheetFormatPr baseColWidth="10" defaultRowHeight="14.25" x14ac:dyDescent="0.25"/>
  <cols>
    <col min="1" max="1" width="3.7109375" style="5" customWidth="1"/>
    <col min="2" max="2" width="17.140625" style="5" customWidth="1"/>
    <col min="3" max="3" width="39.42578125" style="5" bestFit="1" customWidth="1"/>
    <col min="4" max="4" width="65.42578125" style="5" customWidth="1"/>
    <col min="5" max="5" width="23.85546875" style="5" bestFit="1" customWidth="1"/>
    <col min="6" max="6" width="30.42578125" style="5" customWidth="1"/>
    <col min="7" max="7" width="28.5703125" style="5" customWidth="1"/>
    <col min="8" max="8" width="54.28515625" style="5" customWidth="1"/>
    <col min="9" max="9" width="41" style="5" bestFit="1" customWidth="1"/>
    <col min="10" max="10" width="10.85546875" style="5" bestFit="1" customWidth="1"/>
    <col min="11" max="11" width="21.42578125" style="5" bestFit="1" customWidth="1"/>
    <col min="12" max="12" width="30.5703125" style="5" customWidth="1"/>
    <col min="13" max="13" width="34" style="5" bestFit="1" customWidth="1"/>
    <col min="14" max="14" width="22.28515625" style="5" customWidth="1"/>
    <col min="15" max="15" width="36.28515625" style="5" customWidth="1"/>
    <col min="16" max="16" width="39.85546875" style="5" customWidth="1"/>
    <col min="17" max="16384" width="11.42578125" style="5"/>
  </cols>
  <sheetData>
    <row r="1" spans="2:16" ht="15" customHeight="1" x14ac:dyDescent="0.25"/>
    <row r="2" spans="2:16" ht="30" customHeight="1" x14ac:dyDescent="0.25">
      <c r="B2" s="88"/>
      <c r="C2" s="114" t="s">
        <v>0</v>
      </c>
      <c r="D2" s="115"/>
      <c r="E2" s="3" t="s">
        <v>4</v>
      </c>
      <c r="F2" s="89"/>
    </row>
    <row r="3" spans="2:16" ht="30" customHeight="1" x14ac:dyDescent="0.25">
      <c r="B3" s="88"/>
      <c r="C3" s="114" t="s">
        <v>1</v>
      </c>
      <c r="D3" s="115"/>
      <c r="E3" s="3" t="s">
        <v>5</v>
      </c>
      <c r="F3" s="90"/>
    </row>
    <row r="4" spans="2:16" ht="30" customHeight="1" x14ac:dyDescent="0.25">
      <c r="B4" s="88"/>
      <c r="C4" s="114" t="s">
        <v>2</v>
      </c>
      <c r="D4" s="115"/>
      <c r="E4" s="9" t="s">
        <v>3</v>
      </c>
      <c r="F4" s="91"/>
    </row>
    <row r="5" spans="2:16" ht="15" customHeight="1" x14ac:dyDescent="0.25"/>
    <row r="6" spans="2:16" ht="45" customHeight="1" x14ac:dyDescent="0.25">
      <c r="C6" s="5" t="s">
        <v>76</v>
      </c>
    </row>
    <row r="7" spans="2:16" ht="15" customHeight="1" x14ac:dyDescent="0.25"/>
    <row r="8" spans="2:16" s="30" customFormat="1" ht="15" customHeight="1" x14ac:dyDescent="0.25">
      <c r="B8" s="142" t="s">
        <v>151</v>
      </c>
      <c r="C8" s="142"/>
      <c r="D8" s="143" t="s">
        <v>78</v>
      </c>
      <c r="E8" s="143" t="s">
        <v>153</v>
      </c>
      <c r="F8" s="143"/>
      <c r="G8" s="143" t="s">
        <v>442</v>
      </c>
      <c r="H8" s="142" t="s">
        <v>27</v>
      </c>
      <c r="I8" s="142" t="s">
        <v>445</v>
      </c>
      <c r="J8" s="142"/>
      <c r="K8" s="141" t="s">
        <v>446</v>
      </c>
      <c r="L8" s="141"/>
      <c r="M8" s="141"/>
      <c r="N8" s="141" t="s">
        <v>447</v>
      </c>
      <c r="O8" s="141"/>
      <c r="P8" s="141"/>
    </row>
    <row r="9" spans="2:16" s="30" customFormat="1" ht="15" customHeight="1" x14ac:dyDescent="0.25">
      <c r="B9" s="142"/>
      <c r="C9" s="142"/>
      <c r="D9" s="143"/>
      <c r="E9" s="143"/>
      <c r="F9" s="143"/>
      <c r="G9" s="142"/>
      <c r="H9" s="142"/>
      <c r="I9" s="142" t="s">
        <v>443</v>
      </c>
      <c r="J9" s="142" t="s">
        <v>444</v>
      </c>
      <c r="K9" s="141" t="s">
        <v>448</v>
      </c>
      <c r="L9" s="141"/>
      <c r="M9" s="141" t="s">
        <v>449</v>
      </c>
      <c r="N9" s="141" t="s">
        <v>450</v>
      </c>
      <c r="O9" s="141" t="s">
        <v>379</v>
      </c>
      <c r="P9" s="141" t="s">
        <v>451</v>
      </c>
    </row>
    <row r="10" spans="2:16" s="30" customFormat="1" ht="15" customHeight="1" x14ac:dyDescent="0.25">
      <c r="B10" s="142"/>
      <c r="C10" s="142"/>
      <c r="D10" s="143"/>
      <c r="E10" s="143"/>
      <c r="F10" s="143"/>
      <c r="G10" s="142"/>
      <c r="H10" s="142"/>
      <c r="I10" s="142"/>
      <c r="J10" s="142"/>
      <c r="K10" s="56" t="s">
        <v>165</v>
      </c>
      <c r="L10" s="56" t="s">
        <v>27</v>
      </c>
      <c r="M10" s="141"/>
      <c r="N10" s="141"/>
      <c r="O10" s="141"/>
      <c r="P10" s="141"/>
    </row>
    <row r="11" spans="2:16" s="33" customFormat="1" ht="96.75" customHeight="1" x14ac:dyDescent="0.25">
      <c r="B11" s="92"/>
      <c r="C11" s="92"/>
      <c r="D11" s="50" t="str">
        <f>IF(B11="","-",VLOOKUP(B11,Datos!$B$3:$C$25,2,FALSE))</f>
        <v>-</v>
      </c>
      <c r="E11" s="92"/>
      <c r="F11" s="92"/>
      <c r="G11" s="50"/>
      <c r="H11" s="50"/>
      <c r="I11" s="50"/>
      <c r="J11" s="29" t="s">
        <v>454</v>
      </c>
      <c r="K11" s="50"/>
      <c r="L11" s="50"/>
      <c r="M11" s="50"/>
      <c r="N11" s="50"/>
      <c r="O11" s="50"/>
      <c r="P11" s="50"/>
    </row>
  </sheetData>
  <mergeCells count="22">
    <mergeCell ref="P9:P10"/>
    <mergeCell ref="B11:C11"/>
    <mergeCell ref="E11:F11"/>
    <mergeCell ref="I9:I10"/>
    <mergeCell ref="J9:J10"/>
    <mergeCell ref="O9:O10"/>
    <mergeCell ref="G8:G10"/>
    <mergeCell ref="H8:H10"/>
    <mergeCell ref="B8:C10"/>
    <mergeCell ref="D8:D10"/>
    <mergeCell ref="E8:F10"/>
    <mergeCell ref="I8:J8"/>
    <mergeCell ref="K8:M8"/>
    <mergeCell ref="N8:P8"/>
    <mergeCell ref="K9:L9"/>
    <mergeCell ref="M9:M10"/>
    <mergeCell ref="N9:N10"/>
    <mergeCell ref="B2:B4"/>
    <mergeCell ref="C2:D2"/>
    <mergeCell ref="F2:F4"/>
    <mergeCell ref="C3:D3"/>
    <mergeCell ref="C4:D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Datos!$B$3:$B$25</xm:f>
          </x14:formula1>
          <xm:sqref>B11:C11</xm:sqref>
        </x14:dataValidation>
        <x14:dataValidation type="list" allowBlank="1" showInputMessage="1" showErrorMessage="1">
          <x14:formula1>
            <xm:f>Datos!$B$212:$B$213</xm:f>
          </x14:formula1>
          <xm:sqref>I11</xm:sqref>
        </x14:dataValidation>
        <x14:dataValidation type="list" allowBlank="1" showInputMessage="1" showErrorMessage="1">
          <x14:formula1>
            <xm:f>Datos!$B$216:$B$217</xm:f>
          </x14:formula1>
          <xm:sqref>K11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F14"/>
  <sheetViews>
    <sheetView showGridLines="0" zoomScaleNormal="100" workbookViewId="0"/>
  </sheetViews>
  <sheetFormatPr baseColWidth="10" defaultRowHeight="14.25" x14ac:dyDescent="0.25"/>
  <cols>
    <col min="1" max="1" width="3.7109375" style="5" customWidth="1"/>
    <col min="2" max="3" width="17.140625" style="5" customWidth="1"/>
    <col min="4" max="4" width="51.42578125" style="5" customWidth="1"/>
    <col min="5" max="5" width="23.85546875" style="5" bestFit="1" customWidth="1"/>
    <col min="6" max="6" width="30.42578125" style="5" customWidth="1"/>
    <col min="7" max="16384" width="11.42578125" style="5"/>
  </cols>
  <sheetData>
    <row r="1" spans="2:6" ht="15" customHeight="1" x14ac:dyDescent="0.25"/>
    <row r="2" spans="2:6" ht="30" customHeight="1" x14ac:dyDescent="0.25">
      <c r="B2" s="88"/>
      <c r="C2" s="114" t="s">
        <v>0</v>
      </c>
      <c r="D2" s="115"/>
      <c r="E2" s="3" t="s">
        <v>4</v>
      </c>
      <c r="F2" s="89"/>
    </row>
    <row r="3" spans="2:6" ht="30" customHeight="1" x14ac:dyDescent="0.25">
      <c r="B3" s="88"/>
      <c r="C3" s="114" t="s">
        <v>1</v>
      </c>
      <c r="D3" s="115"/>
      <c r="E3" s="3" t="s">
        <v>5</v>
      </c>
      <c r="F3" s="90"/>
    </row>
    <row r="4" spans="2:6" ht="30" customHeight="1" x14ac:dyDescent="0.25">
      <c r="B4" s="88"/>
      <c r="C4" s="114" t="s">
        <v>2</v>
      </c>
      <c r="D4" s="115"/>
      <c r="E4" s="9" t="s">
        <v>3</v>
      </c>
      <c r="F4" s="91"/>
    </row>
    <row r="6" spans="2:6" ht="45" customHeight="1" x14ac:dyDescent="0.25"/>
    <row r="7" spans="2:6" ht="15" x14ac:dyDescent="0.25">
      <c r="B7" s="148" t="s">
        <v>11</v>
      </c>
      <c r="C7" s="148"/>
      <c r="D7" s="149" t="s">
        <v>12</v>
      </c>
      <c r="E7" s="149"/>
      <c r="F7" s="149"/>
    </row>
    <row r="8" spans="2:6" ht="52.5" customHeight="1" x14ac:dyDescent="0.25">
      <c r="B8" s="147" t="s">
        <v>26</v>
      </c>
      <c r="C8" s="147"/>
      <c r="D8" s="144" t="s">
        <v>13</v>
      </c>
      <c r="E8" s="144"/>
      <c r="F8" s="144"/>
    </row>
    <row r="9" spans="2:6" ht="52.5" customHeight="1" x14ac:dyDescent="0.25">
      <c r="B9" s="147" t="s">
        <v>14</v>
      </c>
      <c r="C9" s="147"/>
      <c r="D9" s="144" t="s">
        <v>15</v>
      </c>
      <c r="E9" s="144"/>
      <c r="F9" s="144"/>
    </row>
    <row r="10" spans="2:6" ht="52.5" customHeight="1" x14ac:dyDescent="0.25">
      <c r="B10" s="147" t="s">
        <v>16</v>
      </c>
      <c r="C10" s="147"/>
      <c r="D10" s="144" t="s">
        <v>17</v>
      </c>
      <c r="E10" s="144"/>
      <c r="F10" s="144"/>
    </row>
    <row r="11" spans="2:6" ht="52.5" customHeight="1" x14ac:dyDescent="0.25">
      <c r="B11" s="147" t="s">
        <v>18</v>
      </c>
      <c r="C11" s="147"/>
      <c r="D11" s="144" t="s">
        <v>19</v>
      </c>
      <c r="E11" s="144"/>
      <c r="F11" s="144"/>
    </row>
    <row r="12" spans="2:6" ht="52.5" customHeight="1" x14ac:dyDescent="0.25">
      <c r="B12" s="147" t="s">
        <v>20</v>
      </c>
      <c r="C12" s="147"/>
      <c r="D12" s="144" t="s">
        <v>21</v>
      </c>
      <c r="E12" s="144"/>
      <c r="F12" s="144"/>
    </row>
    <row r="13" spans="2:6" ht="52.5" customHeight="1" x14ac:dyDescent="0.25">
      <c r="B13" s="145" t="s">
        <v>22</v>
      </c>
      <c r="C13" s="146"/>
      <c r="D13" s="144" t="s">
        <v>23</v>
      </c>
      <c r="E13" s="144"/>
      <c r="F13" s="144"/>
    </row>
    <row r="14" spans="2:6" ht="52.5" customHeight="1" x14ac:dyDescent="0.25">
      <c r="B14" s="147" t="s">
        <v>24</v>
      </c>
      <c r="C14" s="147"/>
      <c r="D14" s="144" t="s">
        <v>25</v>
      </c>
      <c r="E14" s="144"/>
      <c r="F14" s="144"/>
    </row>
  </sheetData>
  <mergeCells count="21">
    <mergeCell ref="B10:C10"/>
    <mergeCell ref="C2:D2"/>
    <mergeCell ref="C3:D3"/>
    <mergeCell ref="C4:D4"/>
    <mergeCell ref="D8:F8"/>
    <mergeCell ref="B7:C7"/>
    <mergeCell ref="D7:F7"/>
    <mergeCell ref="D9:F9"/>
    <mergeCell ref="B8:C8"/>
    <mergeCell ref="B9:C9"/>
    <mergeCell ref="D10:F10"/>
    <mergeCell ref="B2:B4"/>
    <mergeCell ref="F2:F4"/>
    <mergeCell ref="D11:F11"/>
    <mergeCell ref="D12:F12"/>
    <mergeCell ref="D13:F13"/>
    <mergeCell ref="D14:F14"/>
    <mergeCell ref="B13:C13"/>
    <mergeCell ref="B14:C14"/>
    <mergeCell ref="B11:C11"/>
    <mergeCell ref="B12:C12"/>
  </mergeCells>
  <pageMargins left="0.7" right="0.7" top="0.75" bottom="0.75" header="0.3" footer="0.3"/>
  <pageSetup paperSize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0"/>
  <sheetViews>
    <sheetView showGridLines="0" zoomScaleNormal="100" workbookViewId="0"/>
  </sheetViews>
  <sheetFormatPr baseColWidth="10" defaultRowHeight="14.25" x14ac:dyDescent="0.25"/>
  <cols>
    <col min="1" max="1" width="3.7109375" style="5" customWidth="1"/>
    <col min="2" max="3" width="17.140625" style="5" customWidth="1"/>
    <col min="4" max="5" width="25.7109375" style="5" customWidth="1"/>
    <col min="6" max="6" width="23.85546875" style="5" bestFit="1" customWidth="1"/>
    <col min="7" max="8" width="30.42578125" style="5" customWidth="1"/>
    <col min="9" max="16384" width="11.42578125" style="5"/>
  </cols>
  <sheetData>
    <row r="1" spans="2:8" ht="15" customHeight="1" x14ac:dyDescent="0.25"/>
    <row r="2" spans="2:8" ht="30" customHeight="1" x14ac:dyDescent="0.25">
      <c r="B2" s="88"/>
      <c r="C2" s="114" t="s">
        <v>0</v>
      </c>
      <c r="D2" s="150"/>
      <c r="E2" s="115"/>
      <c r="F2" s="3" t="s">
        <v>4</v>
      </c>
      <c r="G2" s="89"/>
    </row>
    <row r="3" spans="2:8" ht="30" customHeight="1" x14ac:dyDescent="0.25">
      <c r="B3" s="88"/>
      <c r="C3" s="114" t="s">
        <v>1</v>
      </c>
      <c r="D3" s="150"/>
      <c r="E3" s="115"/>
      <c r="F3" s="3" t="s">
        <v>5</v>
      </c>
      <c r="G3" s="90"/>
    </row>
    <row r="4" spans="2:8" ht="30" customHeight="1" x14ac:dyDescent="0.25">
      <c r="B4" s="88"/>
      <c r="C4" s="114" t="s">
        <v>2</v>
      </c>
      <c r="D4" s="150"/>
      <c r="E4" s="115"/>
      <c r="F4" s="9" t="s">
        <v>3</v>
      </c>
      <c r="G4" s="91"/>
    </row>
    <row r="6" spans="2:8" ht="45" customHeight="1" x14ac:dyDescent="0.25"/>
    <row r="7" spans="2:8" ht="22.5" customHeight="1" x14ac:dyDescent="0.25">
      <c r="B7" s="148" t="s">
        <v>485</v>
      </c>
      <c r="C7" s="148"/>
      <c r="D7" s="148"/>
      <c r="E7" s="148"/>
      <c r="F7" s="148"/>
      <c r="G7" s="148"/>
      <c r="H7" s="148"/>
    </row>
    <row r="8" spans="2:8" ht="30" x14ac:dyDescent="0.25">
      <c r="B8" s="60" t="s">
        <v>486</v>
      </c>
      <c r="C8" s="148" t="s">
        <v>487</v>
      </c>
      <c r="D8" s="148"/>
      <c r="E8" s="148" t="s">
        <v>488</v>
      </c>
      <c r="F8" s="148"/>
      <c r="G8" s="59" t="s">
        <v>489</v>
      </c>
      <c r="H8" s="59" t="s">
        <v>490</v>
      </c>
    </row>
    <row r="9" spans="2:8" ht="60" customHeight="1" x14ac:dyDescent="0.25">
      <c r="B9" s="72" t="s">
        <v>491</v>
      </c>
      <c r="C9" s="153" t="s">
        <v>495</v>
      </c>
      <c r="D9" s="153"/>
      <c r="E9" s="153" t="s">
        <v>496</v>
      </c>
      <c r="F9" s="153"/>
      <c r="G9" s="57">
        <v>2</v>
      </c>
      <c r="H9" s="57">
        <v>2</v>
      </c>
    </row>
    <row r="10" spans="2:8" ht="60" customHeight="1" x14ac:dyDescent="0.25">
      <c r="B10" s="73" t="s">
        <v>492</v>
      </c>
      <c r="C10" s="153" t="s">
        <v>501</v>
      </c>
      <c r="D10" s="153"/>
      <c r="E10" s="153" t="s">
        <v>502</v>
      </c>
      <c r="F10" s="153"/>
      <c r="G10" s="57">
        <v>1</v>
      </c>
      <c r="H10" s="57">
        <v>1</v>
      </c>
    </row>
    <row r="11" spans="2:8" ht="60" customHeight="1" x14ac:dyDescent="0.25">
      <c r="B11" s="73" t="s">
        <v>493</v>
      </c>
      <c r="C11" s="151" t="s">
        <v>500</v>
      </c>
      <c r="D11" s="151"/>
      <c r="E11" s="151" t="s">
        <v>497</v>
      </c>
      <c r="F11" s="151"/>
      <c r="G11" s="57">
        <v>0</v>
      </c>
      <c r="H11" s="57">
        <v>0</v>
      </c>
    </row>
    <row r="12" spans="2:8" ht="60" customHeight="1" x14ac:dyDescent="0.25">
      <c r="B12" s="73" t="s">
        <v>494</v>
      </c>
      <c r="C12" s="151" t="s">
        <v>499</v>
      </c>
      <c r="D12" s="151"/>
      <c r="E12" s="151" t="s">
        <v>498</v>
      </c>
      <c r="F12" s="151"/>
      <c r="G12" s="57">
        <v>0</v>
      </c>
      <c r="H12" s="57">
        <v>0</v>
      </c>
    </row>
    <row r="13" spans="2:8" ht="37.5" customHeight="1" x14ac:dyDescent="0.25">
      <c r="B13" s="152" t="s">
        <v>503</v>
      </c>
      <c r="C13" s="152"/>
      <c r="D13" s="152"/>
      <c r="E13" s="152"/>
      <c r="F13" s="152"/>
      <c r="G13" s="152"/>
      <c r="H13" s="152"/>
    </row>
    <row r="15" spans="2:8" ht="22.5" customHeight="1" x14ac:dyDescent="0.25">
      <c r="B15" s="148" t="s">
        <v>514</v>
      </c>
      <c r="C15" s="148"/>
      <c r="D15" s="148"/>
      <c r="E15" s="148"/>
      <c r="F15" s="148"/>
      <c r="G15" s="148"/>
      <c r="H15" s="148"/>
    </row>
    <row r="16" spans="2:8" ht="22.5" customHeight="1" x14ac:dyDescent="0.25">
      <c r="B16" s="148" t="s">
        <v>504</v>
      </c>
      <c r="C16" s="148"/>
      <c r="D16" s="60" t="s">
        <v>505</v>
      </c>
      <c r="E16" s="60" t="s">
        <v>506</v>
      </c>
      <c r="F16" s="60" t="s">
        <v>507</v>
      </c>
      <c r="G16" s="60" t="s">
        <v>508</v>
      </c>
      <c r="H16" s="60" t="s">
        <v>509</v>
      </c>
    </row>
    <row r="17" spans="2:8" ht="30" customHeight="1" x14ac:dyDescent="0.25">
      <c r="B17" s="154" t="s">
        <v>515</v>
      </c>
      <c r="C17" s="154"/>
      <c r="D17" s="74">
        <v>0</v>
      </c>
      <c r="E17" s="75" t="s">
        <v>510</v>
      </c>
      <c r="F17" s="74" t="s">
        <v>511</v>
      </c>
      <c r="G17" s="74" t="s">
        <v>512</v>
      </c>
      <c r="H17" s="74" t="s">
        <v>513</v>
      </c>
    </row>
    <row r="18" spans="2:8" ht="30" customHeight="1" x14ac:dyDescent="0.25">
      <c r="B18" s="154" t="s">
        <v>516</v>
      </c>
      <c r="C18" s="154"/>
      <c r="D18" s="74">
        <v>0</v>
      </c>
      <c r="E18" s="75" t="s">
        <v>510</v>
      </c>
      <c r="F18" s="74" t="s">
        <v>511</v>
      </c>
      <c r="G18" s="74" t="s">
        <v>512</v>
      </c>
      <c r="H18" s="74" t="s">
        <v>513</v>
      </c>
    </row>
    <row r="19" spans="2:8" ht="30" customHeight="1" x14ac:dyDescent="0.25">
      <c r="B19" s="154" t="s">
        <v>517</v>
      </c>
      <c r="C19" s="154"/>
      <c r="D19" s="74">
        <v>0</v>
      </c>
      <c r="E19" s="75" t="s">
        <v>510</v>
      </c>
      <c r="F19" s="74" t="s">
        <v>511</v>
      </c>
      <c r="G19" s="74" t="s">
        <v>512</v>
      </c>
      <c r="H19" s="74" t="s">
        <v>513</v>
      </c>
    </row>
    <row r="20" spans="2:8" ht="30" customHeight="1" x14ac:dyDescent="0.25">
      <c r="B20" s="154" t="s">
        <v>518</v>
      </c>
      <c r="C20" s="154"/>
      <c r="D20" s="74">
        <v>0</v>
      </c>
      <c r="E20" s="75" t="s">
        <v>510</v>
      </c>
      <c r="F20" s="74" t="s">
        <v>511</v>
      </c>
      <c r="G20" s="74" t="s">
        <v>512</v>
      </c>
      <c r="H20" s="74" t="s">
        <v>513</v>
      </c>
    </row>
  </sheetData>
  <mergeCells count="23">
    <mergeCell ref="B16:C16"/>
    <mergeCell ref="B17:C17"/>
    <mergeCell ref="B18:C18"/>
    <mergeCell ref="B19:C19"/>
    <mergeCell ref="B20:C20"/>
    <mergeCell ref="B15:H15"/>
    <mergeCell ref="C12:D12"/>
    <mergeCell ref="B13:H13"/>
    <mergeCell ref="B7:H7"/>
    <mergeCell ref="E8:F8"/>
    <mergeCell ref="E9:F9"/>
    <mergeCell ref="E10:F10"/>
    <mergeCell ref="E11:F11"/>
    <mergeCell ref="E12:F12"/>
    <mergeCell ref="C11:D11"/>
    <mergeCell ref="C8:D8"/>
    <mergeCell ref="C9:D9"/>
    <mergeCell ref="C10:D10"/>
    <mergeCell ref="B2:B4"/>
    <mergeCell ref="G2:G4"/>
    <mergeCell ref="C2:E2"/>
    <mergeCell ref="C3:E3"/>
    <mergeCell ref="C4:E4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Datos</vt:lpstr>
      <vt:lpstr>Menú</vt:lpstr>
      <vt:lpstr>SGC</vt:lpstr>
      <vt:lpstr>SGA</vt:lpstr>
      <vt:lpstr>SGSST</vt:lpstr>
      <vt:lpstr>SGSI</vt:lpstr>
      <vt:lpstr>Riesgos de Corrupción</vt:lpstr>
      <vt:lpstr>Clasificación del Riesgo</vt:lpstr>
      <vt:lpstr>Calificación del Control</vt:lpstr>
      <vt:lpstr>Biológico</vt:lpstr>
      <vt:lpstr>Biomecánicos</vt:lpstr>
      <vt:lpstr>Condiciones_de_Seguridad</vt:lpstr>
      <vt:lpstr>Fenómenos_Naturales</vt:lpstr>
      <vt:lpstr>Físico</vt:lpstr>
      <vt:lpstr>Psicosocial</vt:lpstr>
      <vt:lpstr>Químico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dcterms:created xsi:type="dcterms:W3CDTF">2015-06-05T14:34:14Z</dcterms:created>
  <dcterms:modified xsi:type="dcterms:W3CDTF">2016-12-07T17:25:48Z</dcterms:modified>
</cp:coreProperties>
</file>